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4400" yWindow="-15" windowWidth="14445" windowHeight="15180" activeTab="6"/>
  </bookViews>
  <sheets>
    <sheet name="HumanScapes" sheetId="1" r:id="rId1"/>
    <sheet name="Maitreya1  Serenity" sheetId="2" r:id="rId2"/>
    <sheet name="Swayam" sheetId="4" r:id="rId3"/>
    <sheet name="Progress" sheetId="6" r:id="rId4"/>
    <sheet name="Kalpana" sheetId="7" r:id="rId5"/>
    <sheet name="Population-WW" sheetId="3" r:id="rId6"/>
    <sheet name="Population Nov18" sheetId="5" r:id="rId7"/>
  </sheets>
  <calcPr calcId="125725"/>
</workbook>
</file>

<file path=xl/calcChain.xml><?xml version="1.0" encoding="utf-8"?>
<calcChain xmlns="http://schemas.openxmlformats.org/spreadsheetml/2006/main">
  <c r="J21" i="3"/>
  <c r="J6" i="5"/>
  <c r="J7"/>
  <c r="J8"/>
  <c r="J9"/>
  <c r="J10"/>
  <c r="J11"/>
  <c r="J12"/>
  <c r="F13"/>
  <c r="F12"/>
  <c r="E11"/>
  <c r="F6"/>
  <c r="J13"/>
  <c r="J5"/>
  <c r="E10"/>
  <c r="F9"/>
  <c r="F7"/>
  <c r="B37"/>
  <c r="J9" i="3" l="1"/>
  <c r="H9" s="1"/>
  <c r="J10"/>
  <c r="H10" s="1"/>
  <c r="J14"/>
  <c r="H14" s="1"/>
  <c r="J15"/>
  <c r="H15" s="1"/>
  <c r="J30"/>
  <c r="H30" s="1"/>
  <c r="J8"/>
  <c r="H8" s="1"/>
  <c r="J27"/>
  <c r="C7" i="5"/>
  <c r="J24" i="3" s="1"/>
  <c r="H24" s="1"/>
  <c r="C6" i="5"/>
  <c r="J14" l="1"/>
  <c r="J19" i="3" l="1"/>
  <c r="K19" s="1"/>
  <c r="K21"/>
  <c r="K37"/>
  <c r="K30"/>
  <c r="K25"/>
  <c r="K23"/>
  <c r="K18"/>
  <c r="K15"/>
  <c r="K36"/>
  <c r="K33"/>
  <c r="K9"/>
  <c r="K10"/>
  <c r="D5"/>
  <c r="S36" s="1"/>
  <c r="D41"/>
  <c r="E39"/>
  <c r="E30"/>
  <c r="E36"/>
  <c r="E38"/>
  <c r="E27"/>
  <c r="E24"/>
  <c r="E15"/>
  <c r="E14"/>
  <c r="E10"/>
  <c r="E9"/>
  <c r="E8"/>
  <c r="I24"/>
  <c r="I14"/>
  <c r="I10"/>
  <c r="I9"/>
  <c r="I8"/>
  <c r="G30"/>
  <c r="F27"/>
  <c r="F41" s="1"/>
  <c r="G24"/>
  <c r="G15"/>
  <c r="G14"/>
  <c r="G10"/>
  <c r="G9"/>
  <c r="G8"/>
  <c r="R24" l="1"/>
  <c r="Q8"/>
  <c r="Q15"/>
  <c r="Q36"/>
  <c r="S10"/>
  <c r="S30"/>
  <c r="Q14"/>
  <c r="Q30"/>
  <c r="S9"/>
  <c r="S24"/>
  <c r="S39"/>
  <c r="Q10"/>
  <c r="Q27"/>
  <c r="Q39"/>
  <c r="S8"/>
  <c r="S15"/>
  <c r="S38"/>
  <c r="Q9"/>
  <c r="Q24"/>
  <c r="Q38"/>
  <c r="S14"/>
  <c r="I30"/>
  <c r="I15"/>
  <c r="E5"/>
  <c r="R8" s="1"/>
  <c r="K14"/>
  <c r="F5"/>
  <c r="Q5" s="1"/>
  <c r="K24"/>
  <c r="K8"/>
  <c r="E41"/>
  <c r="G27"/>
  <c r="R27" s="1"/>
  <c r="R15" l="1"/>
  <c r="R10"/>
  <c r="R14"/>
  <c r="R39"/>
  <c r="R36"/>
  <c r="R38"/>
  <c r="R30"/>
  <c r="R9"/>
  <c r="T39"/>
  <c r="T30"/>
  <c r="T38"/>
  <c r="T9"/>
  <c r="T14"/>
  <c r="T15"/>
  <c r="T8"/>
  <c r="T10"/>
  <c r="T24"/>
  <c r="T36"/>
  <c r="G5"/>
  <c r="R5" s="1"/>
  <c r="G41"/>
  <c r="K27"/>
  <c r="K5" s="1"/>
  <c r="J5"/>
  <c r="H27"/>
  <c r="H5" s="1"/>
  <c r="S5" s="1"/>
  <c r="I27" l="1"/>
  <c r="T27" s="1"/>
  <c r="S27"/>
  <c r="I5" l="1"/>
  <c r="T5" s="1"/>
</calcChain>
</file>

<file path=xl/comments1.xml><?xml version="1.0" encoding="utf-8"?>
<comments xmlns="http://schemas.openxmlformats.org/spreadsheetml/2006/main">
  <authors>
    <author>Author</author>
    <author>Windows User</author>
  </authors>
  <commentList>
    <comment ref="U12" authorId="0">
      <text>
        <r>
          <rPr>
            <b/>
            <sz val="9"/>
            <color indexed="81"/>
            <rFont val="Tahoma"/>
            <family val="2"/>
          </rPr>
          <t>Gilles</t>
        </r>
        <r>
          <rPr>
            <sz val="9"/>
            <color indexed="81"/>
            <rFont val="Tahoma"/>
            <family val="2"/>
          </rPr>
          <t xml:space="preserve">
As pe Road Service (Jacques Blue) input on 120318</t>
        </r>
      </text>
    </comment>
    <comment ref="B14" authorId="0">
      <text>
        <r>
          <rPr>
            <b/>
            <sz val="9"/>
            <color indexed="81"/>
            <rFont val="Tahoma"/>
            <family val="2"/>
          </rPr>
          <t>Gilles</t>
        </r>
        <r>
          <rPr>
            <sz val="9"/>
            <color indexed="81"/>
            <rFont val="Tahoma"/>
            <family val="2"/>
          </rPr>
          <t xml:space="preserve">
As pe Road Service (Jacques Blue) input on 120318</t>
        </r>
      </text>
    </comment>
    <comment ref="H15" authorId="1">
      <text>
        <r>
          <rPr>
            <b/>
            <sz val="9"/>
            <color indexed="81"/>
            <rFont val="Tahoma"/>
            <family val="2"/>
          </rPr>
          <t>Windows User:</t>
        </r>
        <r>
          <rPr>
            <sz val="9"/>
            <color indexed="81"/>
            <rFont val="Tahoma"/>
            <family val="2"/>
          </rPr>
          <t xml:space="preserve">
From Isha
Population +  DUStudio To add Rohini</t>
        </r>
      </text>
    </comment>
    <comment ref="J15" authorId="1">
      <text>
        <r>
          <rPr>
            <b/>
            <sz val="9"/>
            <color indexed="81"/>
            <rFont val="Tahoma"/>
            <family val="2"/>
          </rPr>
          <t>Windows User:</t>
        </r>
        <r>
          <rPr>
            <sz val="9"/>
            <color indexed="81"/>
            <rFont val="Tahoma"/>
            <family val="2"/>
          </rPr>
          <t xml:space="preserve">
To add DUStudio and Rohini</t>
        </r>
      </text>
    </comment>
    <comment ref="B18" authorId="1">
      <text>
        <r>
          <rPr>
            <b/>
            <sz val="9"/>
            <color indexed="81"/>
            <rFont val="Tahoma"/>
            <charset val="1"/>
          </rPr>
          <t>Windows User:</t>
        </r>
        <r>
          <rPr>
            <sz val="9"/>
            <color indexed="81"/>
            <rFont val="Tahoma"/>
            <charset val="1"/>
          </rPr>
          <t xml:space="preserve">
Joseba 051118</t>
        </r>
      </text>
    </comment>
    <comment ref="H27" authorId="1">
      <text>
        <r>
          <rPr>
            <b/>
            <sz val="9"/>
            <color indexed="81"/>
            <rFont val="Tahoma"/>
            <charset val="1"/>
          </rPr>
          <t>Windows User:</t>
        </r>
        <r>
          <rPr>
            <sz val="9"/>
            <color indexed="81"/>
            <rFont val="Tahoma"/>
            <charset val="1"/>
          </rPr>
          <t xml:space="preserve">
From HS on 050918</t>
        </r>
      </text>
    </comment>
  </commentList>
</comments>
</file>

<file path=xl/sharedStrings.xml><?xml version="1.0" encoding="utf-8"?>
<sst xmlns="http://schemas.openxmlformats.org/spreadsheetml/2006/main" count="224" uniqueCount="162">
  <si>
    <t>Dear Gilles,</t>
  </si>
  <si>
    <t>Guilio had asked for the info on the occupancy of humanscapes presently and the list was sent to him on 19/10. Providing the list again. </t>
  </si>
  <si>
    <t>Please note that we have designed the flats and used fixtures to reduce the water consumption / person to 60 -75 lits with the aim to bring it further down to 45-50 lit / person. </t>
  </si>
  <si>
    <t>But the sewage output has been calculated as per standard of 80-100 lit / person, as we cannot take the risk of abuse by some resident who might decide to change taps / fixtures.  - suhasini </t>
  </si>
  <si>
    <t>In Humanscapes 1A- number of occupants are as follows, for your reference as requested</t>
  </si>
  <si>
    <t>Building 01- 12 </t>
  </si>
  <si>
    <t>Building 02- 12</t>
  </si>
  <si>
    <t>Building 03- 6</t>
  </si>
  <si>
    <t>Building 04- 4</t>
  </si>
  <si>
    <t>Total - 34 people</t>
  </si>
  <si>
    <t>This data is as per the list we had got during apartment allotment. </t>
  </si>
  <si>
    <t>Here are the figures, </t>
  </si>
  <si>
    <t>Maitreye 1-37 people approx.</t>
  </si>
  <si>
    <t>Serenity- 30 people approx.</t>
  </si>
  <si>
    <t>I don't know about Maitreye 2.</t>
  </si>
  <si>
    <t>Regards</t>
  </si>
  <si>
    <t>Sonali</t>
  </si>
  <si>
    <t>Ref</t>
  </si>
  <si>
    <t>Community</t>
  </si>
  <si>
    <t>PE</t>
  </si>
  <si>
    <t>Sewer system</t>
  </si>
  <si>
    <t xml:space="preserve"> @135lcd</t>
  </si>
  <si>
    <t>TOTAL</t>
  </si>
  <si>
    <t xml:space="preserve">Maitreye 2                           </t>
  </si>
  <si>
    <t xml:space="preserve">Serenity    </t>
  </si>
  <si>
    <t xml:space="preserve">Maitreye 1                           </t>
  </si>
  <si>
    <t>Prayatna 2 (New)</t>
  </si>
  <si>
    <t>Swayam                              </t>
  </si>
  <si>
    <t xml:space="preserve">Realisation                           </t>
  </si>
  <si>
    <t>Humanscape 1a</t>
  </si>
  <si>
    <t xml:space="preserve">Arka                                      </t>
  </si>
  <si>
    <t xml:space="preserve">Mahalaxmi home                 </t>
  </si>
  <si>
    <t>Kalpana                              </t>
  </si>
  <si>
    <t>Total</t>
  </si>
  <si>
    <t>As per Actual Oct-18</t>
  </si>
  <si>
    <t>As per information received</t>
  </si>
  <si>
    <t>Estimated WW Flow KLD</t>
  </si>
  <si>
    <t>Kalpana Sport Ground</t>
  </si>
  <si>
    <t xml:space="preserve"> To be connected to STP on 14-06-17</t>
  </si>
  <si>
    <t xml:space="preserve"> To be connected on  04-07-18</t>
  </si>
  <si>
    <t>This is to tell you that we are 21 residents in Swayam Community for the time being.</t>
  </si>
  <si>
    <t>About Rohini it varies between 0 and 4-6??? Please contact Uma for more information.</t>
  </si>
  <si>
    <t>Regarding Dustudio/Dharmesh it would be more appropriate for you to ask as they are not residents.</t>
  </si>
  <si>
    <t>They are using the facilities only day time.</t>
  </si>
  <si>
    <t>Please let me know if you need more information.</t>
  </si>
  <si>
    <t>Love and gratitude,</t>
  </si>
  <si>
    <t>Isha</t>
  </si>
  <si>
    <t>1b (phase 2)</t>
  </si>
  <si>
    <t>1c (phase2)</t>
  </si>
  <si>
    <t>?</t>
  </si>
  <si>
    <t>Planned next phase</t>
  </si>
  <si>
    <t>Trunk</t>
  </si>
  <si>
    <t>Pipe OD</t>
  </si>
  <si>
    <t>MH9</t>
  </si>
  <si>
    <t>MH8</t>
  </si>
  <si>
    <t>Ø315</t>
  </si>
  <si>
    <t>MH7</t>
  </si>
  <si>
    <t>MH6</t>
  </si>
  <si>
    <t>MH5</t>
  </si>
  <si>
    <t>MH4</t>
  </si>
  <si>
    <t>MH3</t>
  </si>
  <si>
    <t>MH2</t>
  </si>
  <si>
    <t>MH1a</t>
  </si>
  <si>
    <t>MH1</t>
  </si>
  <si>
    <t>Branch</t>
  </si>
  <si>
    <t>MH12</t>
  </si>
  <si>
    <t>Ø225</t>
  </si>
  <si>
    <t>MH13</t>
  </si>
  <si>
    <t>MH10</t>
  </si>
  <si>
    <t>MH11</t>
  </si>
  <si>
    <t>MH14</t>
  </si>
  <si>
    <t>MH1c</t>
  </si>
  <si>
    <t>Arati 3 ?</t>
  </si>
  <si>
    <r>
      <t>Sant</t>
    </r>
    <r>
      <rPr>
        <b/>
        <sz val="11"/>
        <color theme="0" tint="-0.499984740745262"/>
        <rFont val="Calibri"/>
        <family val="2"/>
      </rPr>
      <t>é</t>
    </r>
  </si>
  <si>
    <t>CR1</t>
  </si>
  <si>
    <t>CR2</t>
  </si>
  <si>
    <t>CR3</t>
  </si>
  <si>
    <t>CR4</t>
  </si>
  <si>
    <t>Project B HS?</t>
  </si>
  <si>
    <t>S.No</t>
  </si>
  <si>
    <t>residents</t>
  </si>
  <si>
    <t>guests</t>
  </si>
  <si>
    <t>office staff</t>
  </si>
  <si>
    <t>daily employee</t>
  </si>
  <si>
    <t>other</t>
  </si>
  <si>
    <t>floating population</t>
  </si>
  <si>
    <t>Humanscape</t>
  </si>
  <si>
    <t>12 (youth link)</t>
  </si>
  <si>
    <t>20-30 during workshops at youthlink</t>
  </si>
  <si>
    <t>Kalpana</t>
  </si>
  <si>
    <t>36 appartments, 7 offices and 1 guest house</t>
  </si>
  <si>
    <t>Realisation</t>
  </si>
  <si>
    <t>Maitreye I</t>
  </si>
  <si>
    <t>Maitreye II</t>
  </si>
  <si>
    <t>1 amma for the whole building, few individual amma but not sure of the number</t>
  </si>
  <si>
    <t>Swayam</t>
  </si>
  <si>
    <t>Serenity</t>
  </si>
  <si>
    <t>Vibrance - Invocation5</t>
  </si>
  <si>
    <t>Morning Star Birthing Centre</t>
  </si>
  <si>
    <t>Progress 2</t>
  </si>
  <si>
    <t>Progress</t>
  </si>
  <si>
    <t>Status</t>
  </si>
  <si>
    <t>Existing</t>
  </si>
  <si>
    <t>Prayatna Old</t>
  </si>
  <si>
    <t>6 offices and 2 houses probably. Yes, it will be an extension of the present building.</t>
  </si>
  <si>
    <t>Thanks a lot for your interest,</t>
  </si>
  <si>
    <t>Joseba</t>
  </si>
  <si>
    <t>On 05/11/18 10:38 AM, gilles . wrote:</t>
  </si>
  <si>
    <t>Great!</t>
  </si>
  <si>
    <t>How many flats about?</t>
  </si>
  <si>
    <t>Any offices?</t>
  </si>
  <si>
    <t>Will it be an extension of the present building Westward ?</t>
  </si>
  <si>
    <t>Warmly</t>
  </si>
  <si>
    <t>Gilles</t>
  </si>
  <si>
    <t>On Mon, Nov 5, 2018 at 9:28 AM Joseba &lt;joseba@auroville.org.in&gt; wrote:</t>
  </si>
  <si>
    <t>Hi Gilles,</t>
  </si>
  <si>
    <t>Yes, of course we are interested, last time it was not possible for some reasons but our name was there.</t>
  </si>
  <si>
    <t>You can calculate around 15 persons now but we are preparing the plans for the expansion of another phase. Difficult to know how many people could be there right now but that is the plan.</t>
  </si>
  <si>
    <t>All the best,</t>
  </si>
  <si>
    <t>As per information received Oct-Nov18</t>
  </si>
  <si>
    <t>Dear Gilles, </t>
  </si>
  <si>
    <t>Sorry for the delay. </t>
  </si>
  <si>
    <t>Here is the realistic break up of the population at Kalpana, based on actual booking and occupation. </t>
  </si>
  <si>
    <t>55 residents for 36 apartments </t>
  </si>
  <si>
    <t>60 people working in 8 offices </t>
  </si>
  <si>
    <t>8 guests in the guest house </t>
  </si>
  <si>
    <t>Total : 123 persons</t>
  </si>
  <si>
    <t>Best regards </t>
  </si>
  <si>
    <t>Satyakam</t>
  </si>
  <si>
    <t>Source of information</t>
  </si>
  <si>
    <t>housing service, youthlink</t>
  </si>
  <si>
    <t>Martin AV consulting, l'avenir</t>
  </si>
  <si>
    <t>Realization</t>
  </si>
  <si>
    <t>25 adults, 9 kids</t>
  </si>
  <si>
    <t>9 amma (1 or 2 days/week)</t>
  </si>
  <si>
    <t>Anandi - Realization</t>
  </si>
  <si>
    <t>70 (but generally 50 -55)</t>
  </si>
  <si>
    <t>housing service, Venkatesh (housing service)</t>
  </si>
  <si>
    <t>15 (dust studio), 0-4 (Rohini)</t>
  </si>
  <si>
    <t>dust studio, Isha (resident)</t>
  </si>
  <si>
    <t xml:space="preserve">3-5 patients only in the morning </t>
  </si>
  <si>
    <t>Jacques, Integral health office</t>
  </si>
  <si>
    <t>Housing service</t>
  </si>
  <si>
    <t>Humanscapes</t>
  </si>
  <si>
    <t>EC</t>
  </si>
  <si>
    <t>residents (1PE)</t>
  </si>
  <si>
    <t>guests ( 1PE)</t>
  </si>
  <si>
    <t>office staff (1/3)</t>
  </si>
  <si>
    <t>daily employee (1/5)</t>
  </si>
  <si>
    <t>floating population (1/5)</t>
  </si>
  <si>
    <t>60 office staff, 26 (AV consulting)</t>
  </si>
  <si>
    <t>Martin AV consulting, l'avenir, Satyakam</t>
  </si>
  <si>
    <t>Prayatna new</t>
  </si>
  <si>
    <t>2-3 (Aurodesign), 5 (Integral health)</t>
  </si>
  <si>
    <t>Prayatna old</t>
  </si>
  <si>
    <t xml:space="preserve"> Gajendiran</t>
  </si>
  <si>
    <t>total PE</t>
  </si>
  <si>
    <r>
      <t>Not including the old Prayatna</t>
    </r>
    <r>
      <rPr>
        <b/>
        <sz val="11"/>
        <color theme="1"/>
        <rFont val="Calibri"/>
        <family val="2"/>
        <scheme val="minor"/>
      </rPr>
      <t xml:space="preserve"> 359 PE</t>
    </r>
  </si>
  <si>
    <t>Prayatna New</t>
  </si>
  <si>
    <t>Population in the communities</t>
  </si>
  <si>
    <t>Meera 13-11-18</t>
  </si>
  <si>
    <t>Not yet connected</t>
  </si>
</sst>
</file>

<file path=xl/styles.xml><?xml version="1.0" encoding="utf-8"?>
<styleSheet xmlns="http://schemas.openxmlformats.org/spreadsheetml/2006/main">
  <numFmts count="2">
    <numFmt numFmtId="164" formatCode="0.0"/>
    <numFmt numFmtId="171" formatCode="[$-14009]dd/mm/yyyy;@"/>
  </numFmts>
  <fonts count="28">
    <font>
      <sz val="11"/>
      <color theme="1"/>
      <name val="Calibri"/>
      <family val="2"/>
      <scheme val="minor"/>
    </font>
    <font>
      <sz val="11"/>
      <color theme="1"/>
      <name val="Calibri"/>
      <family val="2"/>
      <scheme val="minor"/>
    </font>
    <font>
      <b/>
      <sz val="11"/>
      <color theme="1"/>
      <name val="Calibri"/>
      <family val="2"/>
      <scheme val="minor"/>
    </font>
    <font>
      <sz val="12"/>
      <color rgb="FF222222"/>
      <name val="Arial"/>
      <family val="2"/>
    </font>
    <font>
      <b/>
      <sz val="12"/>
      <color rgb="FF222222"/>
      <name val="Arial"/>
      <family val="2"/>
    </font>
    <font>
      <b/>
      <sz val="11"/>
      <name val="Calibri"/>
      <family val="2"/>
      <scheme val="minor"/>
    </font>
    <font>
      <b/>
      <sz val="12"/>
      <name val="Calibri"/>
      <family val="2"/>
      <scheme val="minor"/>
    </font>
    <font>
      <b/>
      <sz val="14"/>
      <name val="Calibri"/>
      <family val="2"/>
      <scheme val="minor"/>
    </font>
    <font>
      <b/>
      <sz val="11"/>
      <color theme="0" tint="-0.34998626667073579"/>
      <name val="Calibri"/>
      <family val="2"/>
      <scheme val="minor"/>
    </font>
    <font>
      <sz val="11"/>
      <name val="Calibri"/>
      <family val="2"/>
      <scheme val="minor"/>
    </font>
    <font>
      <b/>
      <sz val="9"/>
      <color indexed="81"/>
      <name val="Tahoma"/>
      <family val="2"/>
    </font>
    <font>
      <sz val="9"/>
      <color indexed="81"/>
      <name val="Tahoma"/>
      <family val="2"/>
    </font>
    <font>
      <b/>
      <sz val="11"/>
      <color rgb="FFFF0000"/>
      <name val="Calibri"/>
      <family val="2"/>
      <scheme val="minor"/>
    </font>
    <font>
      <b/>
      <sz val="11"/>
      <color theme="0" tint="-0.499984740745262"/>
      <name val="Calibri"/>
      <family val="2"/>
      <scheme val="minor"/>
    </font>
    <font>
      <b/>
      <sz val="11"/>
      <color rgb="FF0070C0"/>
      <name val="Calibri"/>
      <family val="2"/>
      <scheme val="minor"/>
    </font>
    <font>
      <b/>
      <strike/>
      <sz val="11"/>
      <color theme="0" tint="-0.34998626667073579"/>
      <name val="Calibri"/>
      <family val="2"/>
      <scheme val="minor"/>
    </font>
    <font>
      <b/>
      <sz val="8"/>
      <name val="Calibri"/>
      <family val="2"/>
      <scheme val="minor"/>
    </font>
    <font>
      <b/>
      <strike/>
      <sz val="8"/>
      <color theme="0" tint="-0.34998626667073579"/>
      <name val="Calibri"/>
      <family val="2"/>
      <scheme val="minor"/>
    </font>
    <font>
      <b/>
      <sz val="8"/>
      <color theme="1"/>
      <name val="Calibri"/>
      <family val="2"/>
      <scheme val="minor"/>
    </font>
    <font>
      <sz val="8"/>
      <color theme="1"/>
      <name val="Calibri"/>
      <family val="2"/>
      <scheme val="minor"/>
    </font>
    <font>
      <sz val="11"/>
      <color rgb="FFFF0000"/>
      <name val="Calibri"/>
      <family val="2"/>
      <scheme val="minor"/>
    </font>
    <font>
      <strike/>
      <sz val="11"/>
      <name val="Calibri"/>
      <family val="2"/>
      <scheme val="minor"/>
    </font>
    <font>
      <sz val="11"/>
      <color theme="0" tint="-0.499984740745262"/>
      <name val="Calibri"/>
      <family val="2"/>
      <scheme val="minor"/>
    </font>
    <font>
      <b/>
      <sz val="11"/>
      <color theme="0" tint="-0.499984740745262"/>
      <name val="Calibri"/>
      <family val="2"/>
    </font>
    <font>
      <sz val="9"/>
      <color indexed="81"/>
      <name val="Tahoma"/>
      <charset val="1"/>
    </font>
    <font>
      <b/>
      <sz val="9"/>
      <color indexed="81"/>
      <name val="Tahoma"/>
      <charset val="1"/>
    </font>
    <font>
      <b/>
      <u/>
      <sz val="11"/>
      <color theme="1"/>
      <name val="Calibri"/>
      <family val="2"/>
      <scheme val="minor"/>
    </font>
    <font>
      <u/>
      <sz val="11"/>
      <color theme="10"/>
      <name val="Calibri"/>
      <family val="2"/>
    </font>
  </fonts>
  <fills count="6">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FF0000"/>
        <bgColor indexed="64"/>
      </patternFill>
    </fill>
    <fill>
      <patternFill patternType="solid">
        <fgColor rgb="FF92D050"/>
        <bgColor indexed="64"/>
      </patternFill>
    </fill>
  </fills>
  <borders count="7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rgb="FF00B050"/>
      </left>
      <right/>
      <top style="medium">
        <color rgb="FF00B050"/>
      </top>
      <bottom style="thin">
        <color indexed="64"/>
      </bottom>
      <diagonal/>
    </border>
    <border>
      <left style="thin">
        <color indexed="64"/>
      </left>
      <right style="medium">
        <color rgb="FF00B050"/>
      </right>
      <top style="medium">
        <color rgb="FF00B050"/>
      </top>
      <bottom style="thin">
        <color indexed="64"/>
      </bottom>
      <diagonal/>
    </border>
    <border>
      <left style="medium">
        <color rgb="FF00B050"/>
      </left>
      <right/>
      <top style="thin">
        <color indexed="64"/>
      </top>
      <bottom style="thin">
        <color indexed="64"/>
      </bottom>
      <diagonal/>
    </border>
    <border>
      <left/>
      <right style="medium">
        <color rgb="FF00B050"/>
      </right>
      <top style="thin">
        <color indexed="64"/>
      </top>
      <bottom style="thin">
        <color indexed="64"/>
      </bottom>
      <diagonal/>
    </border>
    <border>
      <left style="medium">
        <color rgb="FF00B050"/>
      </left>
      <right/>
      <top/>
      <bottom/>
      <diagonal/>
    </border>
    <border>
      <left style="thin">
        <color indexed="64"/>
      </left>
      <right style="medium">
        <color rgb="FF00B050"/>
      </right>
      <top style="thin">
        <color indexed="64"/>
      </top>
      <bottom style="thin">
        <color indexed="64"/>
      </bottom>
      <diagonal/>
    </border>
    <border>
      <left style="medium">
        <color rgb="FF00B050"/>
      </left>
      <right style="thin">
        <color indexed="64"/>
      </right>
      <top style="thin">
        <color indexed="64"/>
      </top>
      <bottom style="thin">
        <color indexed="64"/>
      </bottom>
      <diagonal/>
    </border>
    <border>
      <left style="medium">
        <color rgb="FF00B050"/>
      </left>
      <right/>
      <top style="thin">
        <color indexed="64"/>
      </top>
      <bottom/>
      <diagonal/>
    </border>
    <border>
      <left style="thin">
        <color indexed="64"/>
      </left>
      <right style="medium">
        <color rgb="FF00B050"/>
      </right>
      <top style="thin">
        <color indexed="64"/>
      </top>
      <bottom/>
      <diagonal/>
    </border>
    <border>
      <left style="medium">
        <color rgb="FF00B050"/>
      </left>
      <right/>
      <top style="double">
        <color indexed="64"/>
      </top>
      <bottom style="thin">
        <color indexed="64"/>
      </bottom>
      <diagonal/>
    </border>
    <border>
      <left style="thin">
        <color indexed="64"/>
      </left>
      <right style="medium">
        <color rgb="FF00B050"/>
      </right>
      <top style="double">
        <color indexed="64"/>
      </top>
      <bottom style="thin">
        <color indexed="64"/>
      </bottom>
      <diagonal/>
    </border>
    <border>
      <left style="medium">
        <color rgb="FF00B050"/>
      </left>
      <right style="thin">
        <color indexed="64"/>
      </right>
      <top style="thin">
        <color indexed="64"/>
      </top>
      <bottom style="double">
        <color indexed="64"/>
      </bottom>
      <diagonal/>
    </border>
    <border>
      <left style="thin">
        <color indexed="64"/>
      </left>
      <right style="medium">
        <color rgb="FF00B050"/>
      </right>
      <top style="thin">
        <color indexed="64"/>
      </top>
      <bottom style="double">
        <color indexed="64"/>
      </bottom>
      <diagonal/>
    </border>
    <border>
      <left style="medium">
        <color rgb="FF00B050"/>
      </left>
      <right style="thin">
        <color indexed="64"/>
      </right>
      <top/>
      <bottom style="thin">
        <color indexed="64"/>
      </bottom>
      <diagonal/>
    </border>
    <border>
      <left style="thin">
        <color indexed="64"/>
      </left>
      <right style="medium">
        <color rgb="FF00B050"/>
      </right>
      <top/>
      <bottom style="thin">
        <color indexed="64"/>
      </bottom>
      <diagonal/>
    </border>
    <border>
      <left style="medium">
        <color rgb="FF00B050"/>
      </left>
      <right style="thin">
        <color indexed="64"/>
      </right>
      <top style="thin">
        <color indexed="64"/>
      </top>
      <bottom/>
      <diagonal/>
    </border>
    <border>
      <left style="medium">
        <color rgb="FF00B050"/>
      </left>
      <right style="thin">
        <color indexed="64"/>
      </right>
      <top style="thin">
        <color indexed="64"/>
      </top>
      <bottom style="medium">
        <color rgb="FF00B050"/>
      </bottom>
      <diagonal/>
    </border>
    <border>
      <left style="thin">
        <color indexed="64"/>
      </left>
      <right style="medium">
        <color rgb="FF00B050"/>
      </right>
      <top style="thin">
        <color indexed="64"/>
      </top>
      <bottom style="medium">
        <color rgb="FF00B050"/>
      </bottom>
      <diagonal/>
    </border>
    <border>
      <left style="medium">
        <color indexed="64"/>
      </left>
      <right style="thin">
        <color indexed="64"/>
      </right>
      <top/>
      <bottom/>
      <diagonal/>
    </border>
    <border>
      <left/>
      <right style="thin">
        <color indexed="64"/>
      </right>
      <top/>
      <bottom style="thin">
        <color indexed="64"/>
      </bottom>
      <diagonal/>
    </border>
    <border>
      <left style="medium">
        <color rgb="FF00B050"/>
      </left>
      <right/>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296">
    <xf numFmtId="0" fontId="0" fillId="0" borderId="0" xfId="0"/>
    <xf numFmtId="0" fontId="3" fillId="0" borderId="0" xfId="0" applyFont="1" applyAlignment="1"/>
    <xf numFmtId="0" fontId="0" fillId="0" borderId="0" xfId="0" applyAlignment="1"/>
    <xf numFmtId="0" fontId="4" fillId="0" borderId="0" xfId="0" applyFont="1" applyAlignment="1"/>
    <xf numFmtId="0" fontId="5" fillId="0" borderId="1" xfId="0" applyFont="1" applyBorder="1" applyAlignment="1">
      <alignment horizontal="center"/>
    </xf>
    <xf numFmtId="0" fontId="5" fillId="2" borderId="2" xfId="0" applyFont="1" applyFill="1" applyBorder="1" applyAlignment="1">
      <alignment horizontal="center"/>
    </xf>
    <xf numFmtId="0" fontId="7" fillId="0" borderId="3" xfId="0" applyFont="1" applyFill="1" applyBorder="1" applyAlignment="1"/>
    <xf numFmtId="0" fontId="7" fillId="0" borderId="2" xfId="0" applyFont="1" applyFill="1" applyBorder="1" applyAlignment="1">
      <alignment horizontal="center"/>
    </xf>
    <xf numFmtId="0" fontId="5" fillId="0" borderId="2" xfId="0" applyFont="1" applyBorder="1" applyAlignment="1">
      <alignment horizontal="center"/>
    </xf>
    <xf numFmtId="0" fontId="9" fillId="0" borderId="2" xfId="0" applyFont="1" applyBorder="1" applyAlignment="1">
      <alignment horizontal="center"/>
    </xf>
    <xf numFmtId="0" fontId="5" fillId="0" borderId="8" xfId="0" applyFont="1" applyBorder="1" applyAlignment="1">
      <alignment horizontal="center"/>
    </xf>
    <xf numFmtId="0" fontId="0" fillId="0" borderId="0" xfId="0" applyFont="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6" fillId="0" borderId="1" xfId="0" applyFont="1" applyBorder="1"/>
    <xf numFmtId="0" fontId="6" fillId="0" borderId="10" xfId="0" applyFont="1" applyBorder="1"/>
    <xf numFmtId="0" fontId="5" fillId="2" borderId="2" xfId="0" applyFont="1" applyFill="1" applyBorder="1" applyAlignment="1"/>
    <xf numFmtId="0" fontId="7" fillId="0" borderId="2" xfId="0" applyFont="1" applyFill="1" applyBorder="1" applyAlignment="1"/>
    <xf numFmtId="0" fontId="5" fillId="0" borderId="11" xfId="0" applyFont="1" applyBorder="1"/>
    <xf numFmtId="0" fontId="5" fillId="0" borderId="12" xfId="0" applyFont="1" applyBorder="1"/>
    <xf numFmtId="0" fontId="5" fillId="0" borderId="2" xfId="0" applyFont="1" applyBorder="1" applyAlignment="1">
      <alignment horizontal="left"/>
    </xf>
    <xf numFmtId="0" fontId="5" fillId="0" borderId="13"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8" fillId="0" borderId="2" xfId="0" applyFont="1" applyBorder="1" applyAlignment="1">
      <alignment horizontal="left"/>
    </xf>
    <xf numFmtId="0" fontId="9" fillId="0" borderId="2" xfId="0" applyFont="1" applyBorder="1" applyAlignment="1">
      <alignment horizontal="left"/>
    </xf>
    <xf numFmtId="0" fontId="5" fillId="0" borderId="8" xfId="0" applyFont="1" applyBorder="1"/>
    <xf numFmtId="0" fontId="2" fillId="0" borderId="14" xfId="0" applyFont="1" applyBorder="1" applyAlignment="1">
      <alignment horizontal="center" wrapText="1"/>
    </xf>
    <xf numFmtId="0" fontId="5" fillId="0" borderId="4" xfId="0" applyFont="1" applyBorder="1" applyAlignment="1">
      <alignment horizontal="center"/>
    </xf>
    <xf numFmtId="0" fontId="5" fillId="0" borderId="17" xfId="0" applyFont="1" applyBorder="1" applyAlignment="1">
      <alignment horizontal="center"/>
    </xf>
    <xf numFmtId="0" fontId="5" fillId="0" borderId="5" xfId="0" applyFont="1" applyBorder="1" applyAlignment="1">
      <alignment horizontal="center"/>
    </xf>
    <xf numFmtId="0" fontId="5" fillId="0" borderId="18" xfId="0" applyFont="1" applyBorder="1" applyAlignment="1">
      <alignment horizontal="center"/>
    </xf>
    <xf numFmtId="0" fontId="5" fillId="0" borderId="3" xfId="0" applyFont="1" applyBorder="1" applyAlignment="1"/>
    <xf numFmtId="0" fontId="5" fillId="0" borderId="6" xfId="0" applyFont="1" applyBorder="1" applyAlignment="1"/>
    <xf numFmtId="0" fontId="5" fillId="0" borderId="5" xfId="0" applyFont="1" applyBorder="1" applyAlignment="1"/>
    <xf numFmtId="0" fontId="5" fillId="0" borderId="7" xfId="0" applyFont="1" applyBorder="1" applyAlignment="1"/>
    <xf numFmtId="0" fontId="5" fillId="0" borderId="4" xfId="0" applyFont="1" applyBorder="1" applyAlignment="1"/>
    <xf numFmtId="0" fontId="8" fillId="0" borderId="3" xfId="0" applyFont="1" applyBorder="1" applyAlignment="1"/>
    <xf numFmtId="0" fontId="9" fillId="0" borderId="3" xfId="0" applyFont="1" applyBorder="1" applyAlignment="1"/>
    <xf numFmtId="0" fontId="9" fillId="0" borderId="16" xfId="0" applyFont="1" applyBorder="1" applyAlignment="1"/>
    <xf numFmtId="0" fontId="5" fillId="0" borderId="9" xfId="0" applyFont="1" applyBorder="1" applyAlignment="1"/>
    <xf numFmtId="164" fontId="2" fillId="0" borderId="21" xfId="0" applyNumberFormat="1" applyFont="1" applyBorder="1" applyAlignment="1">
      <alignment horizontal="center"/>
    </xf>
    <xf numFmtId="164" fontId="2" fillId="0" borderId="19" xfId="0" applyNumberFormat="1" applyFont="1" applyBorder="1" applyAlignment="1"/>
    <xf numFmtId="0" fontId="5" fillId="0" borderId="11" xfId="0" applyFont="1" applyBorder="1" applyAlignment="1">
      <alignment horizontal="center"/>
    </xf>
    <xf numFmtId="0" fontId="2" fillId="2" borderId="15" xfId="0" applyFont="1" applyFill="1" applyBorder="1"/>
    <xf numFmtId="0" fontId="5" fillId="2" borderId="16" xfId="0" applyFont="1" applyFill="1" applyBorder="1" applyAlignment="1"/>
    <xf numFmtId="0" fontId="9" fillId="0" borderId="4" xfId="0" applyFont="1" applyBorder="1" applyAlignment="1"/>
    <xf numFmtId="0" fontId="9" fillId="0" borderId="17" xfId="0" applyFont="1" applyBorder="1" applyAlignment="1"/>
    <xf numFmtId="0" fontId="0" fillId="0" borderId="3" xfId="0" applyBorder="1"/>
    <xf numFmtId="0" fontId="5" fillId="0" borderId="12" xfId="0" applyFont="1" applyBorder="1" applyAlignment="1">
      <alignment horizontal="center"/>
    </xf>
    <xf numFmtId="164" fontId="2" fillId="0" borderId="12" xfId="0" applyNumberFormat="1" applyFont="1" applyBorder="1" applyAlignment="1">
      <alignment horizontal="center"/>
    </xf>
    <xf numFmtId="0" fontId="0" fillId="0" borderId="9" xfId="0" applyBorder="1"/>
    <xf numFmtId="0" fontId="13" fillId="0" borderId="2" xfId="0" applyFont="1" applyBorder="1" applyAlignment="1">
      <alignment horizontal="left" indent="9"/>
    </xf>
    <xf numFmtId="0" fontId="13" fillId="0" borderId="3" xfId="0" applyFont="1" applyBorder="1" applyAlignment="1"/>
    <xf numFmtId="0" fontId="0" fillId="0" borderId="6" xfId="0" applyBorder="1"/>
    <xf numFmtId="0" fontId="15" fillId="0" borderId="2" xfId="0" applyFont="1" applyBorder="1" applyAlignment="1">
      <alignment horizontal="left"/>
    </xf>
    <xf numFmtId="0" fontId="15" fillId="0" borderId="3" xfId="0" applyFont="1" applyBorder="1" applyAlignment="1"/>
    <xf numFmtId="164" fontId="7" fillId="0" borderId="16" xfId="0" applyNumberFormat="1" applyFont="1" applyFill="1" applyBorder="1" applyAlignment="1">
      <alignment horizontal="right"/>
    </xf>
    <xf numFmtId="0" fontId="5" fillId="0" borderId="17" xfId="0" applyFont="1" applyBorder="1" applyAlignment="1">
      <alignment horizontal="right"/>
    </xf>
    <xf numFmtId="0" fontId="5" fillId="0" borderId="18" xfId="0" applyFont="1" applyBorder="1" applyAlignment="1">
      <alignment horizontal="right"/>
    </xf>
    <xf numFmtId="164" fontId="2" fillId="0" borderId="16" xfId="0" applyNumberFormat="1" applyFont="1" applyBorder="1" applyAlignment="1">
      <alignment horizontal="right"/>
    </xf>
    <xf numFmtId="164" fontId="2" fillId="0" borderId="19" xfId="0" applyNumberFormat="1" applyFont="1" applyBorder="1" applyAlignment="1">
      <alignment horizontal="right"/>
    </xf>
    <xf numFmtId="164" fontId="2" fillId="0" borderId="18" xfId="0" applyNumberFormat="1" applyFont="1" applyBorder="1" applyAlignment="1">
      <alignment horizontal="right"/>
    </xf>
    <xf numFmtId="164" fontId="2" fillId="0" borderId="20" xfId="0" applyNumberFormat="1" applyFont="1" applyBorder="1" applyAlignment="1">
      <alignment horizontal="right"/>
    </xf>
    <xf numFmtId="164" fontId="2" fillId="0" borderId="17" xfId="0" applyNumberFormat="1" applyFont="1" applyBorder="1" applyAlignment="1">
      <alignment horizontal="right"/>
    </xf>
    <xf numFmtId="0" fontId="9" fillId="0" borderId="16" xfId="0" applyFont="1" applyBorder="1" applyAlignment="1">
      <alignment horizontal="right"/>
    </xf>
    <xf numFmtId="0" fontId="9" fillId="0" borderId="17" xfId="0" applyFont="1" applyBorder="1" applyAlignment="1">
      <alignment horizontal="right"/>
    </xf>
    <xf numFmtId="0" fontId="16" fillId="0" borderId="11" xfId="0" applyFont="1" applyBorder="1" applyAlignment="1">
      <alignment horizontal="center"/>
    </xf>
    <xf numFmtId="0" fontId="17" fillId="0" borderId="11" xfId="0" applyFont="1" applyBorder="1" applyAlignment="1">
      <alignment horizontal="left"/>
    </xf>
    <xf numFmtId="0" fontId="16" fillId="0" borderId="4" xfId="0" applyFont="1" applyBorder="1" applyAlignment="1"/>
    <xf numFmtId="164" fontId="18" fillId="0" borderId="17" xfId="0" applyNumberFormat="1" applyFont="1" applyBorder="1" applyAlignment="1">
      <alignment horizontal="right"/>
    </xf>
    <xf numFmtId="0" fontId="17" fillId="0" borderId="4" xfId="0" applyFont="1" applyBorder="1" applyAlignment="1"/>
    <xf numFmtId="0" fontId="19" fillId="0" borderId="4" xfId="0" applyFont="1" applyBorder="1"/>
    <xf numFmtId="0" fontId="19" fillId="0" borderId="0" xfId="0" applyFont="1"/>
    <xf numFmtId="164" fontId="7" fillId="0" borderId="0" xfId="0" applyNumberFormat="1" applyFont="1" applyFill="1" applyBorder="1" applyAlignment="1"/>
    <xf numFmtId="164" fontId="2" fillId="0" borderId="0" xfId="0" applyNumberFormat="1" applyFont="1" applyBorder="1" applyAlignment="1">
      <alignment horizontal="center"/>
    </xf>
    <xf numFmtId="0" fontId="0" fillId="0" borderId="0" xfId="0" applyBorder="1"/>
    <xf numFmtId="164" fontId="2" fillId="0" borderId="16" xfId="0" applyNumberFormat="1" applyFont="1" applyBorder="1" applyAlignment="1"/>
    <xf numFmtId="164" fontId="2" fillId="0" borderId="18" xfId="0" applyNumberFormat="1" applyFont="1" applyBorder="1" applyAlignment="1"/>
    <xf numFmtId="164" fontId="2" fillId="0" borderId="20" xfId="0" applyNumberFormat="1" applyFont="1" applyBorder="1" applyAlignment="1"/>
    <xf numFmtId="164" fontId="2" fillId="0" borderId="17" xfId="0" applyNumberFormat="1" applyFont="1" applyBorder="1" applyAlignment="1"/>
    <xf numFmtId="164" fontId="8" fillId="0" borderId="16" xfId="0" applyNumberFormat="1" applyFont="1" applyBorder="1" applyAlignment="1"/>
    <xf numFmtId="164" fontId="15" fillId="0" borderId="16" xfId="0" applyNumberFormat="1" applyFont="1" applyBorder="1" applyAlignment="1"/>
    <xf numFmtId="164" fontId="17" fillId="0" borderId="17" xfId="0" applyNumberFormat="1" applyFont="1" applyBorder="1" applyAlignment="1"/>
    <xf numFmtId="164" fontId="2" fillId="0" borderId="21" xfId="0" applyNumberFormat="1" applyFont="1" applyBorder="1" applyAlignment="1"/>
    <xf numFmtId="164" fontId="13" fillId="0" borderId="16" xfId="0" applyNumberFormat="1" applyFont="1" applyBorder="1" applyAlignment="1">
      <alignment horizontal="right"/>
    </xf>
    <xf numFmtId="0" fontId="5" fillId="0" borderId="23" xfId="0" applyFont="1" applyBorder="1" applyAlignment="1">
      <alignment horizontal="center"/>
    </xf>
    <xf numFmtId="0" fontId="2" fillId="0" borderId="24" xfId="0" applyFont="1" applyBorder="1" applyAlignment="1">
      <alignment horizontal="center" wrapText="1"/>
    </xf>
    <xf numFmtId="9" fontId="9" fillId="0" borderId="7" xfId="1" applyFont="1" applyFill="1" applyBorder="1" applyAlignment="1"/>
    <xf numFmtId="9" fontId="9" fillId="0" borderId="20" xfId="1" applyFont="1" applyFill="1" applyBorder="1" applyAlignment="1"/>
    <xf numFmtId="0" fontId="3" fillId="3" borderId="0" xfId="0" applyFont="1" applyFill="1" applyAlignment="1"/>
    <xf numFmtId="0" fontId="0" fillId="3" borderId="0" xfId="0" applyFill="1" applyAlignment="1"/>
    <xf numFmtId="164" fontId="13" fillId="0" borderId="16" xfId="0" applyNumberFormat="1" applyFont="1" applyBorder="1" applyAlignment="1"/>
    <xf numFmtId="0" fontId="0" fillId="0" borderId="3" xfId="0" applyBorder="1" applyAlignment="1">
      <alignment horizontal="center"/>
    </xf>
    <xf numFmtId="0" fontId="12" fillId="0" borderId="3" xfId="0" applyFont="1" applyBorder="1"/>
    <xf numFmtId="0" fontId="2" fillId="0" borderId="27" xfId="0" applyFont="1" applyBorder="1" applyAlignment="1">
      <alignment horizontal="center" wrapText="1"/>
    </xf>
    <xf numFmtId="0" fontId="2" fillId="2" borderId="29" xfId="0" applyFont="1" applyFill="1" applyBorder="1" applyAlignment="1">
      <alignment horizontal="center" wrapText="1"/>
    </xf>
    <xf numFmtId="164" fontId="7" fillId="0" borderId="29" xfId="0" applyNumberFormat="1" applyFont="1" applyFill="1" applyBorder="1" applyAlignment="1">
      <alignment horizontal="right"/>
    </xf>
    <xf numFmtId="0" fontId="5" fillId="0" borderId="30" xfId="0" applyFont="1" applyBorder="1" applyAlignment="1">
      <alignment horizontal="center"/>
    </xf>
    <xf numFmtId="0" fontId="5" fillId="0" borderId="31" xfId="0" applyFont="1" applyBorder="1" applyAlignment="1">
      <alignment horizontal="center"/>
    </xf>
    <xf numFmtId="164" fontId="2" fillId="0" borderId="29" xfId="0" applyNumberFormat="1" applyFont="1" applyBorder="1" applyAlignment="1">
      <alignment horizontal="center"/>
    </xf>
    <xf numFmtId="0" fontId="0" fillId="0" borderId="29" xfId="0" applyBorder="1"/>
    <xf numFmtId="164" fontId="2" fillId="0" borderId="31" xfId="0" applyNumberFormat="1" applyFont="1" applyBorder="1" applyAlignment="1">
      <alignment horizontal="center"/>
    </xf>
    <xf numFmtId="164" fontId="2" fillId="0" borderId="32" xfId="0" applyNumberFormat="1" applyFont="1" applyBorder="1" applyAlignment="1">
      <alignment horizontal="center"/>
    </xf>
    <xf numFmtId="0" fontId="0" fillId="0" borderId="32" xfId="0" applyBorder="1"/>
    <xf numFmtId="164" fontId="2" fillId="0" borderId="33" xfId="0" applyNumberFormat="1" applyFont="1" applyBorder="1" applyAlignment="1">
      <alignment horizontal="center"/>
    </xf>
    <xf numFmtId="164" fontId="12" fillId="0" borderId="29" xfId="0" applyNumberFormat="1" applyFont="1" applyBorder="1" applyAlignment="1">
      <alignment horizontal="center"/>
    </xf>
    <xf numFmtId="0" fontId="19" fillId="0" borderId="30" xfId="0" applyFont="1" applyBorder="1"/>
    <xf numFmtId="0" fontId="0" fillId="0" borderId="34" xfId="0" applyBorder="1"/>
    <xf numFmtId="0" fontId="5" fillId="0" borderId="35" xfId="0" applyFont="1" applyBorder="1" applyAlignment="1">
      <alignment horizontal="center"/>
    </xf>
    <xf numFmtId="0" fontId="2" fillId="0" borderId="36" xfId="0" applyFont="1" applyBorder="1" applyAlignment="1">
      <alignment horizontal="center" wrapText="1"/>
    </xf>
    <xf numFmtId="0" fontId="2" fillId="2" borderId="39" xfId="0" applyFont="1" applyFill="1" applyBorder="1"/>
    <xf numFmtId="0" fontId="2" fillId="2" borderId="40" xfId="0" applyFont="1" applyFill="1" applyBorder="1" applyAlignment="1">
      <alignment horizontal="center" wrapText="1"/>
    </xf>
    <xf numFmtId="164" fontId="7" fillId="0" borderId="40" xfId="0" applyNumberFormat="1" applyFont="1" applyFill="1" applyBorder="1" applyAlignment="1">
      <alignment horizontal="right"/>
    </xf>
    <xf numFmtId="0" fontId="5" fillId="0" borderId="42"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164" fontId="2" fillId="0" borderId="40" xfId="0" applyNumberFormat="1" applyFont="1" applyBorder="1" applyAlignment="1">
      <alignment horizontal="center"/>
    </xf>
    <xf numFmtId="0" fontId="0" fillId="0" borderId="41" xfId="0" applyBorder="1"/>
    <xf numFmtId="0" fontId="0" fillId="0" borderId="40" xfId="0" applyBorder="1"/>
    <xf numFmtId="164" fontId="2" fillId="0" borderId="44" xfId="0" applyNumberFormat="1" applyFont="1" applyBorder="1" applyAlignment="1">
      <alignment horizontal="center"/>
    </xf>
    <xf numFmtId="164" fontId="2" fillId="0" borderId="45" xfId="0" applyNumberFormat="1" applyFont="1" applyBorder="1" applyAlignment="1">
      <alignment horizontal="center"/>
    </xf>
    <xf numFmtId="164" fontId="2" fillId="0" borderId="47" xfId="0" applyNumberFormat="1" applyFont="1" applyBorder="1" applyAlignment="1">
      <alignment horizontal="center"/>
    </xf>
    <xf numFmtId="0" fontId="0" fillId="0" borderId="47" xfId="0" applyBorder="1"/>
    <xf numFmtId="164" fontId="2" fillId="0" borderId="49" xfId="0" applyNumberFormat="1" applyFont="1" applyBorder="1" applyAlignment="1">
      <alignment horizontal="center"/>
    </xf>
    <xf numFmtId="0" fontId="19" fillId="0" borderId="50" xfId="0" applyFont="1" applyBorder="1"/>
    <xf numFmtId="0" fontId="19" fillId="0" borderId="43" xfId="0" applyFont="1" applyBorder="1"/>
    <xf numFmtId="0" fontId="0" fillId="0" borderId="51" xfId="0" applyBorder="1"/>
    <xf numFmtId="0" fontId="0" fillId="0" borderId="52" xfId="0" applyBorder="1"/>
    <xf numFmtId="0" fontId="5" fillId="2" borderId="3" xfId="0" applyFont="1" applyFill="1" applyBorder="1" applyAlignment="1"/>
    <xf numFmtId="0" fontId="21" fillId="4" borderId="4" xfId="0" applyFont="1" applyFill="1" applyBorder="1" applyAlignment="1">
      <alignment horizontal="center" wrapText="1"/>
    </xf>
    <xf numFmtId="0" fontId="5" fillId="5" borderId="5" xfId="0" applyFont="1" applyFill="1" applyBorder="1" applyAlignment="1">
      <alignment horizontal="center" vertical="top"/>
    </xf>
    <xf numFmtId="0" fontId="5" fillId="5" borderId="3" xfId="0" applyFont="1" applyFill="1" applyBorder="1" applyAlignment="1">
      <alignment horizontal="center" vertical="top"/>
    </xf>
    <xf numFmtId="0" fontId="5" fillId="5" borderId="6" xfId="0" applyFont="1" applyFill="1" applyBorder="1" applyAlignment="1">
      <alignment horizontal="center" vertical="center"/>
    </xf>
    <xf numFmtId="0" fontId="5" fillId="5" borderId="5"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3" xfId="0" applyFont="1" applyFill="1" applyBorder="1" applyAlignment="1">
      <alignment horizontal="center"/>
    </xf>
    <xf numFmtId="164" fontId="2" fillId="0" borderId="4" xfId="0" applyNumberFormat="1" applyFont="1" applyBorder="1" applyAlignment="1">
      <alignment horizontal="center"/>
    </xf>
    <xf numFmtId="0" fontId="9" fillId="0" borderId="3" xfId="0" applyFont="1" applyBorder="1" applyAlignment="1">
      <alignment horizontal="center"/>
    </xf>
    <xf numFmtId="0" fontId="5" fillId="5" borderId="5" xfId="0" applyFont="1" applyFill="1" applyBorder="1" applyAlignment="1">
      <alignment horizontal="center"/>
    </xf>
    <xf numFmtId="0" fontId="5" fillId="0" borderId="3" xfId="0" applyFont="1" applyBorder="1" applyAlignment="1">
      <alignment horizontal="center"/>
    </xf>
    <xf numFmtId="0" fontId="9" fillId="0" borderId="9" xfId="0" applyFont="1" applyBorder="1"/>
    <xf numFmtId="0" fontId="5" fillId="0" borderId="10" xfId="0" applyFont="1" applyBorder="1" applyAlignment="1">
      <alignment horizontal="center" wrapText="1"/>
    </xf>
    <xf numFmtId="0" fontId="9" fillId="0" borderId="0" xfId="0" applyFont="1" applyFill="1" applyBorder="1" applyAlignment="1">
      <alignment horizontal="center" vertical="center"/>
    </xf>
    <xf numFmtId="0" fontId="5" fillId="0" borderId="5" xfId="0" applyFont="1" applyFill="1" applyBorder="1" applyAlignment="1">
      <alignment horizontal="center" vertical="center"/>
    </xf>
    <xf numFmtId="164" fontId="2" fillId="0" borderId="10" xfId="0" applyNumberFormat="1" applyFont="1" applyBorder="1" applyAlignment="1">
      <alignment horizontal="center"/>
    </xf>
    <xf numFmtId="164" fontId="2" fillId="0" borderId="55" xfId="0" applyNumberFormat="1" applyFont="1" applyBorder="1" applyAlignment="1">
      <alignment horizontal="center"/>
    </xf>
    <xf numFmtId="0" fontId="5" fillId="0" borderId="5" xfId="0" applyFont="1" applyFill="1" applyBorder="1" applyAlignment="1">
      <alignment horizontal="center" vertical="top"/>
    </xf>
    <xf numFmtId="0" fontId="5" fillId="5" borderId="5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xf>
    <xf numFmtId="0" fontId="13" fillId="0" borderId="10" xfId="0" applyFont="1" applyBorder="1" applyAlignment="1">
      <alignment horizontal="left"/>
    </xf>
    <xf numFmtId="0" fontId="13" fillId="0" borderId="7" xfId="0" applyFont="1" applyBorder="1" applyAlignment="1">
      <alignment horizontal="right"/>
    </xf>
    <xf numFmtId="0" fontId="9" fillId="0" borderId="22" xfId="0" applyFont="1" applyFill="1" applyBorder="1" applyAlignment="1">
      <alignment horizontal="center" vertical="center"/>
    </xf>
    <xf numFmtId="0" fontId="13" fillId="0" borderId="11" xfId="0" applyFont="1" applyBorder="1" applyAlignment="1">
      <alignment horizontal="left"/>
    </xf>
    <xf numFmtId="0" fontId="13" fillId="0" borderId="4" xfId="0" applyFont="1" applyBorder="1" applyAlignment="1">
      <alignment horizontal="right"/>
    </xf>
    <xf numFmtId="0" fontId="22" fillId="0" borderId="41" xfId="0" applyFont="1" applyBorder="1" applyAlignment="1"/>
    <xf numFmtId="164" fontId="13" fillId="0" borderId="40" xfId="0" applyNumberFormat="1" applyFont="1" applyBorder="1" applyAlignment="1">
      <alignment horizontal="center"/>
    </xf>
    <xf numFmtId="0" fontId="13" fillId="0" borderId="4" xfId="0" applyFont="1" applyBorder="1" applyAlignment="1">
      <alignment horizontal="center"/>
    </xf>
    <xf numFmtId="0" fontId="13" fillId="0" borderId="3" xfId="0" applyFont="1" applyBorder="1" applyAlignment="1">
      <alignment horizontal="center"/>
    </xf>
    <xf numFmtId="0" fontId="13" fillId="0" borderId="53" xfId="0" applyFont="1" applyFill="1" applyBorder="1" applyAlignment="1">
      <alignment horizontal="center" vertical="center"/>
    </xf>
    <xf numFmtId="0" fontId="13" fillId="0" borderId="2" xfId="0" applyFont="1" applyBorder="1" applyAlignment="1">
      <alignment horizontal="left"/>
    </xf>
    <xf numFmtId="0" fontId="22" fillId="0" borderId="41" xfId="0" applyFont="1" applyBorder="1" applyAlignment="1">
      <alignment horizontal="right"/>
    </xf>
    <xf numFmtId="0" fontId="0" fillId="0" borderId="48" xfId="0" applyBorder="1"/>
    <xf numFmtId="0" fontId="13" fillId="0" borderId="48" xfId="0" applyFont="1" applyFill="1" applyBorder="1" applyAlignment="1">
      <alignment horizontal="center"/>
    </xf>
    <xf numFmtId="0" fontId="13" fillId="0" borderId="41" xfId="0" applyFont="1" applyFill="1" applyBorder="1" applyAlignment="1">
      <alignment horizontal="center"/>
    </xf>
    <xf numFmtId="0" fontId="13" fillId="0" borderId="3" xfId="0" applyFont="1" applyFill="1" applyBorder="1" applyAlignment="1">
      <alignment horizontal="center"/>
    </xf>
    <xf numFmtId="0" fontId="13" fillId="0" borderId="54" xfId="0" applyFont="1" applyFill="1" applyBorder="1" applyAlignment="1">
      <alignment horizontal="center"/>
    </xf>
    <xf numFmtId="0" fontId="5" fillId="0" borderId="57" xfId="0" applyFont="1" applyBorder="1" applyAlignment="1">
      <alignment horizontal="center" wrapText="1"/>
    </xf>
    <xf numFmtId="0" fontId="5" fillId="2" borderId="29" xfId="0" applyFont="1" applyFill="1" applyBorder="1" applyAlignment="1"/>
    <xf numFmtId="0" fontId="7" fillId="0" borderId="28" xfId="0" applyFont="1" applyFill="1" applyBorder="1" applyAlignment="1"/>
    <xf numFmtId="0" fontId="9" fillId="0" borderId="58" xfId="0" applyFont="1" applyBorder="1" applyAlignment="1">
      <alignment horizontal="left" wrapText="1"/>
    </xf>
    <xf numFmtId="0" fontId="9" fillId="5" borderId="31" xfId="0" applyFont="1" applyFill="1" applyBorder="1" applyAlignment="1">
      <alignment horizontal="center" vertical="top"/>
    </xf>
    <xf numFmtId="0" fontId="9" fillId="5" borderId="29" xfId="0" applyFont="1" applyFill="1" applyBorder="1" applyAlignment="1">
      <alignment horizontal="center" vertical="top"/>
    </xf>
    <xf numFmtId="0" fontId="9" fillId="5" borderId="59" xfId="0" applyFont="1" applyFill="1" applyBorder="1" applyAlignment="1">
      <alignment horizontal="center" vertical="center"/>
    </xf>
    <xf numFmtId="0" fontId="9" fillId="5" borderId="60" xfId="0" applyFont="1" applyFill="1" applyBorder="1" applyAlignment="1">
      <alignment horizontal="center" vertical="center"/>
    </xf>
    <xf numFmtId="0" fontId="9" fillId="0" borderId="28" xfId="0" applyFont="1" applyFill="1" applyBorder="1" applyAlignment="1">
      <alignment horizontal="center" vertical="center"/>
    </xf>
    <xf numFmtId="0" fontId="20" fillId="0" borderId="59"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28" xfId="0" applyFont="1" applyFill="1" applyBorder="1" applyAlignment="1">
      <alignment horizontal="center" vertical="center"/>
    </xf>
    <xf numFmtId="164" fontId="2" fillId="0" borderId="30" xfId="0" applyNumberFormat="1" applyFont="1" applyBorder="1" applyAlignment="1">
      <alignment horizontal="center"/>
    </xf>
    <xf numFmtId="0" fontId="9" fillId="5" borderId="31" xfId="0" applyFont="1" applyFill="1" applyBorder="1" applyAlignment="1">
      <alignment horizontal="center" vertical="center"/>
    </xf>
    <xf numFmtId="0" fontId="9" fillId="0" borderId="29" xfId="0" applyFont="1" applyBorder="1" applyAlignment="1">
      <alignment horizontal="center"/>
    </xf>
    <xf numFmtId="0" fontId="9" fillId="0" borderId="29" xfId="0" applyFont="1" applyFill="1" applyBorder="1" applyAlignment="1">
      <alignment horizontal="center" vertical="center"/>
    </xf>
    <xf numFmtId="0" fontId="9" fillId="5"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4" xfId="0" applyFont="1" applyBorder="1"/>
    <xf numFmtId="0" fontId="5" fillId="0" borderId="62" xfId="0" applyFont="1" applyBorder="1" applyAlignment="1">
      <alignment horizontal="center" wrapText="1"/>
    </xf>
    <xf numFmtId="0" fontId="7" fillId="0" borderId="22" xfId="0" applyFont="1" applyFill="1" applyBorder="1" applyAlignment="1"/>
    <xf numFmtId="0" fontId="9" fillId="0" borderId="63" xfId="0" applyFont="1" applyBorder="1" applyAlignment="1">
      <alignment horizontal="left" wrapText="1"/>
    </xf>
    <xf numFmtId="0" fontId="9" fillId="0" borderId="18" xfId="0" applyFont="1" applyFill="1" applyBorder="1" applyAlignment="1">
      <alignment horizontal="center" vertical="top"/>
    </xf>
    <xf numFmtId="0" fontId="9" fillId="5" borderId="16" xfId="0" applyFont="1" applyFill="1" applyBorder="1" applyAlignment="1">
      <alignment horizontal="center" vertical="top"/>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9" fillId="5" borderId="66" xfId="0" applyFont="1" applyFill="1" applyBorder="1" applyAlignment="1">
      <alignment horizontal="center" vertical="center"/>
    </xf>
    <xf numFmtId="0" fontId="9" fillId="5" borderId="64" xfId="0" applyFont="1" applyFill="1" applyBorder="1" applyAlignment="1">
      <alignment horizontal="center" vertical="center"/>
    </xf>
    <xf numFmtId="0" fontId="9" fillId="0" borderId="62" xfId="0" applyFont="1" applyFill="1" applyBorder="1" applyAlignment="1">
      <alignment horizontal="center" vertical="center"/>
    </xf>
    <xf numFmtId="164" fontId="2" fillId="0" borderId="17" xfId="0" applyNumberFormat="1" applyFont="1" applyBorder="1" applyAlignment="1">
      <alignment horizontal="center"/>
    </xf>
    <xf numFmtId="0" fontId="9" fillId="0" borderId="18" xfId="0" applyFont="1" applyFill="1" applyBorder="1" applyAlignment="1">
      <alignment horizontal="center" vertical="center"/>
    </xf>
    <xf numFmtId="0" fontId="9" fillId="0" borderId="16" xfId="0" applyFont="1" applyFill="1" applyBorder="1" applyAlignment="1">
      <alignment horizontal="center"/>
    </xf>
    <xf numFmtId="0" fontId="9" fillId="0" borderId="16" xfId="0" applyFont="1" applyBorder="1" applyAlignment="1">
      <alignment horizont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1" xfId="0" applyFont="1" applyBorder="1"/>
    <xf numFmtId="0" fontId="13" fillId="0" borderId="15" xfId="0" applyFont="1" applyBorder="1" applyAlignment="1">
      <alignment horizontal="left"/>
    </xf>
    <xf numFmtId="0" fontId="13" fillId="0" borderId="53" xfId="0" applyFont="1" applyBorder="1" applyAlignment="1">
      <alignment horizontal="right"/>
    </xf>
    <xf numFmtId="164" fontId="2" fillId="0" borderId="67" xfId="0" applyNumberFormat="1" applyFont="1" applyBorder="1" applyAlignment="1">
      <alignment horizontal="right"/>
    </xf>
    <xf numFmtId="0" fontId="5" fillId="0" borderId="53" xfId="0" applyFont="1" applyBorder="1" applyAlignment="1"/>
    <xf numFmtId="164" fontId="2" fillId="0" borderId="67" xfId="0" applyNumberFormat="1" applyFont="1" applyBorder="1" applyAlignment="1"/>
    <xf numFmtId="0" fontId="0" fillId="0" borderId="10" xfId="0" applyBorder="1"/>
    <xf numFmtId="0" fontId="0" fillId="0" borderId="33" xfId="0" applyBorder="1"/>
    <xf numFmtId="0" fontId="22" fillId="0" borderId="55" xfId="0" applyFont="1" applyBorder="1" applyAlignment="1">
      <alignment horizontal="right"/>
    </xf>
    <xf numFmtId="164" fontId="2" fillId="0" borderId="53" xfId="0" applyNumberFormat="1" applyFont="1" applyBorder="1" applyAlignment="1">
      <alignment horizontal="center"/>
    </xf>
    <xf numFmtId="164" fontId="2" fillId="0" borderId="68" xfId="0" applyNumberFormat="1" applyFont="1" applyBorder="1" applyAlignment="1">
      <alignment horizontal="center"/>
    </xf>
    <xf numFmtId="164" fontId="2" fillId="0" borderId="67" xfId="0" applyNumberFormat="1" applyFont="1" applyBorder="1" applyAlignment="1">
      <alignment horizontal="center"/>
    </xf>
    <xf numFmtId="0" fontId="26" fillId="0" borderId="0" xfId="0" applyFont="1"/>
    <xf numFmtId="0" fontId="2" fillId="0" borderId="69" xfId="0" applyFont="1" applyBorder="1"/>
    <xf numFmtId="0" fontId="0" fillId="0" borderId="69" xfId="0" applyBorder="1"/>
    <xf numFmtId="0" fontId="2" fillId="0" borderId="69" xfId="0" applyFont="1" applyFill="1" applyBorder="1"/>
    <xf numFmtId="0" fontId="20" fillId="0" borderId="69" xfId="0" applyFont="1" applyBorder="1"/>
    <xf numFmtId="0" fontId="20" fillId="0" borderId="0" xfId="0" applyFont="1"/>
    <xf numFmtId="0" fontId="0" fillId="0" borderId="69" xfId="0" applyFill="1" applyBorder="1"/>
    <xf numFmtId="0" fontId="0" fillId="0" borderId="69" xfId="0" applyBorder="1" applyAlignment="1">
      <alignment wrapText="1"/>
    </xf>
    <xf numFmtId="0" fontId="0" fillId="0" borderId="69" xfId="0" applyFont="1" applyBorder="1"/>
    <xf numFmtId="1" fontId="0" fillId="0" borderId="0" xfId="0" applyNumberFormat="1"/>
    <xf numFmtId="1" fontId="13" fillId="0" borderId="55" xfId="0" applyNumberFormat="1" applyFont="1" applyBorder="1" applyAlignment="1"/>
    <xf numFmtId="164" fontId="22" fillId="0" borderId="49" xfId="0" applyNumberFormat="1" applyFont="1" applyBorder="1" applyAlignment="1">
      <alignment horizontal="center"/>
    </xf>
    <xf numFmtId="164" fontId="22" fillId="0" borderId="40" xfId="0" applyNumberFormat="1" applyFont="1" applyBorder="1" applyAlignment="1">
      <alignment horizontal="center"/>
    </xf>
    <xf numFmtId="0" fontId="22" fillId="0" borderId="41" xfId="0" applyFont="1" applyBorder="1"/>
    <xf numFmtId="0" fontId="22" fillId="0" borderId="46" xfId="0" applyFont="1" applyBorder="1"/>
    <xf numFmtId="0" fontId="13" fillId="0" borderId="41" xfId="0" applyFont="1" applyBorder="1"/>
    <xf numFmtId="1" fontId="7" fillId="0" borderId="41" xfId="0" applyNumberFormat="1" applyFont="1" applyFill="1" applyBorder="1" applyAlignment="1"/>
    <xf numFmtId="1" fontId="7" fillId="0" borderId="3" xfId="0" applyNumberFormat="1" applyFont="1" applyFill="1" applyBorder="1" applyAlignment="1"/>
    <xf numFmtId="0" fontId="13" fillId="0" borderId="2" xfId="0" applyFont="1" applyBorder="1" applyAlignment="1">
      <alignment horizontal="left" indent="1"/>
    </xf>
    <xf numFmtId="0" fontId="5" fillId="2" borderId="15" xfId="0" applyFont="1" applyFill="1" applyBorder="1" applyAlignment="1"/>
    <xf numFmtId="0" fontId="9" fillId="0" borderId="57" xfId="0" applyFont="1" applyFill="1" applyBorder="1" applyAlignment="1">
      <alignment horizontal="center" vertical="center"/>
    </xf>
    <xf numFmtId="0" fontId="6" fillId="0" borderId="1" xfId="0" applyFont="1" applyBorder="1" applyAlignment="1"/>
    <xf numFmtId="0" fontId="6" fillId="0" borderId="10" xfId="0" applyFont="1" applyBorder="1" applyAlignment="1"/>
    <xf numFmtId="0" fontId="5" fillId="0" borderId="11" xfId="0" applyFont="1" applyBorder="1" applyAlignment="1"/>
    <xf numFmtId="0" fontId="5" fillId="0" borderId="12" xfId="0" applyFont="1" applyBorder="1" applyAlignment="1"/>
    <xf numFmtId="0" fontId="5" fillId="0" borderId="2" xfId="0" applyFont="1" applyBorder="1" applyAlignment="1"/>
    <xf numFmtId="0" fontId="5" fillId="0" borderId="13" xfId="0" applyFont="1" applyBorder="1" applyAlignment="1"/>
    <xf numFmtId="0" fontId="13" fillId="0" borderId="10" xfId="0" applyFont="1" applyBorder="1" applyAlignment="1"/>
    <xf numFmtId="0" fontId="5" fillId="0" borderId="10" xfId="0" applyFont="1" applyBorder="1" applyAlignment="1"/>
    <xf numFmtId="0" fontId="13" fillId="0" borderId="15" xfId="0" applyFont="1" applyBorder="1" applyAlignment="1"/>
    <xf numFmtId="0" fontId="13" fillId="0" borderId="11" xfId="0" applyFont="1" applyBorder="1" applyAlignment="1"/>
    <xf numFmtId="0" fontId="13" fillId="0" borderId="2" xfId="0" applyFont="1" applyBorder="1" applyAlignment="1"/>
    <xf numFmtId="0" fontId="9" fillId="0" borderId="2" xfId="0" applyFont="1" applyBorder="1" applyAlignment="1"/>
    <xf numFmtId="0" fontId="15" fillId="0" borderId="2" xfId="0" applyFont="1" applyBorder="1" applyAlignment="1"/>
    <xf numFmtId="0" fontId="17" fillId="0" borderId="11" xfId="0" applyFont="1" applyBorder="1" applyAlignment="1"/>
    <xf numFmtId="0" fontId="5" fillId="0" borderId="8" xfId="0" applyFont="1" applyBorder="1" applyAlignment="1"/>
    <xf numFmtId="0" fontId="0" fillId="0" borderId="0" xfId="0" applyAlignment="1">
      <alignment horizontal="left"/>
    </xf>
    <xf numFmtId="0" fontId="3" fillId="0" borderId="0" xfId="0" applyFont="1" applyAlignment="1">
      <alignment horizontal="left"/>
    </xf>
    <xf numFmtId="0" fontId="27" fillId="0" borderId="0" xfId="2" applyAlignment="1" applyProtection="1"/>
    <xf numFmtId="17" fontId="0" fillId="0" borderId="25" xfId="0" applyNumberFormat="1" applyFont="1" applyBorder="1" applyAlignment="1">
      <alignment horizontal="center"/>
    </xf>
    <xf numFmtId="17" fontId="0" fillId="0" borderId="26" xfId="0" applyNumberFormat="1" applyFont="1" applyBorder="1" applyAlignment="1">
      <alignment horizontal="center"/>
    </xf>
    <xf numFmtId="0" fontId="5" fillId="0" borderId="2" xfId="0" applyFont="1" applyBorder="1" applyAlignment="1">
      <alignment horizontal="center" wrapText="1"/>
    </xf>
    <xf numFmtId="0" fontId="5" fillId="0" borderId="22" xfId="0" applyFont="1" applyBorder="1" applyAlignment="1">
      <alignment horizontal="center" wrapText="1"/>
    </xf>
    <xf numFmtId="0" fontId="5" fillId="0" borderId="28" xfId="0" applyFont="1" applyBorder="1" applyAlignment="1">
      <alignment horizontal="center" wrapText="1"/>
    </xf>
    <xf numFmtId="0" fontId="5" fillId="0" borderId="37" xfId="0" applyFont="1" applyBorder="1" applyAlignment="1">
      <alignment horizontal="center" wrapText="1"/>
    </xf>
    <xf numFmtId="0" fontId="5" fillId="0" borderId="38" xfId="0" applyFont="1" applyBorder="1" applyAlignment="1">
      <alignment horizontal="center" wrapText="1"/>
    </xf>
    <xf numFmtId="0" fontId="5" fillId="0" borderId="1" xfId="0" applyFont="1" applyBorder="1" applyAlignment="1">
      <alignment horizontal="center" wrapText="1"/>
    </xf>
    <xf numFmtId="0" fontId="5" fillId="0" borderId="61" xfId="0" applyFont="1" applyBorder="1" applyAlignment="1">
      <alignment horizontal="center" wrapText="1"/>
    </xf>
    <xf numFmtId="0" fontId="5" fillId="5" borderId="4" xfId="0" applyFont="1" applyFill="1" applyBorder="1" applyAlignment="1">
      <alignment horizontal="center" vertical="center"/>
    </xf>
    <xf numFmtId="0" fontId="0" fillId="5" borderId="7" xfId="0" applyFill="1" applyBorder="1" applyAlignment="1">
      <alignment vertical="center"/>
    </xf>
    <xf numFmtId="0" fontId="9" fillId="5" borderId="17" xfId="0" applyFont="1" applyFill="1" applyBorder="1" applyAlignment="1">
      <alignment horizontal="center" vertical="center"/>
    </xf>
    <xf numFmtId="0" fontId="0" fillId="5" borderId="20" xfId="0" applyFill="1" applyBorder="1" applyAlignment="1">
      <alignment vertical="center"/>
    </xf>
    <xf numFmtId="0" fontId="5" fillId="0" borderId="56" xfId="0" applyFont="1" applyBorder="1" applyAlignment="1">
      <alignment horizontal="center" wrapText="1"/>
    </xf>
    <xf numFmtId="14" fontId="0" fillId="0" borderId="25" xfId="0" applyNumberFormat="1" applyFont="1" applyBorder="1" applyAlignment="1">
      <alignment horizontal="center"/>
    </xf>
    <xf numFmtId="14" fontId="0" fillId="0" borderId="26" xfId="0" applyNumberFormat="1" applyFont="1" applyBorder="1" applyAlignment="1">
      <alignment horizontal="center"/>
    </xf>
    <xf numFmtId="0" fontId="5" fillId="0" borderId="69" xfId="0" applyFont="1" applyFill="1" applyBorder="1"/>
    <xf numFmtId="0" fontId="9" fillId="0" borderId="69" xfId="0" applyFont="1" applyBorder="1"/>
    <xf numFmtId="1" fontId="14" fillId="0" borderId="7" xfId="0" applyNumberFormat="1" applyFont="1" applyBorder="1" applyAlignment="1"/>
    <xf numFmtId="1" fontId="9" fillId="0" borderId="69" xfId="0" applyNumberFormat="1" applyFont="1" applyBorder="1"/>
    <xf numFmtId="1" fontId="0" fillId="0" borderId="69" xfId="0" applyNumberFormat="1" applyBorder="1"/>
    <xf numFmtId="0" fontId="2" fillId="0" borderId="69" xfId="0" applyFont="1" applyBorder="1" applyAlignment="1">
      <alignment wrapText="1"/>
    </xf>
    <xf numFmtId="1" fontId="14" fillId="0" borderId="3" xfId="0" applyNumberFormat="1" applyFont="1" applyBorder="1" applyAlignment="1"/>
    <xf numFmtId="1" fontId="14" fillId="0" borderId="41" xfId="0" applyNumberFormat="1" applyFont="1" applyBorder="1" applyAlignment="1"/>
    <xf numFmtId="1" fontId="14" fillId="0" borderId="46" xfId="0" applyNumberFormat="1" applyFont="1" applyBorder="1" applyAlignment="1"/>
    <xf numFmtId="1" fontId="14" fillId="0" borderId="6" xfId="0" applyNumberFormat="1" applyFont="1" applyBorder="1" applyAlignment="1"/>
    <xf numFmtId="14" fontId="0" fillId="0" borderId="0" xfId="0" applyNumberFormat="1"/>
    <xf numFmtId="171" fontId="0" fillId="0" borderId="0" xfId="0" applyNumberFormat="1"/>
    <xf numFmtId="0" fontId="2" fillId="0" borderId="58" xfId="0" applyFont="1" applyFill="1" applyBorder="1"/>
    <xf numFmtId="0" fontId="0" fillId="0" borderId="58" xfId="0" applyFill="1" applyBorder="1"/>
    <xf numFmtId="0" fontId="0" fillId="0" borderId="58" xfId="0" applyBorder="1"/>
    <xf numFmtId="16" fontId="0" fillId="0" borderId="0" xfId="0" applyNumberFormat="1"/>
    <xf numFmtId="0" fontId="2" fillId="0" borderId="0" xfId="0" applyFont="1"/>
    <xf numFmtId="0" fontId="13" fillId="0" borderId="69" xfId="0" applyFont="1" applyFill="1" applyBorder="1"/>
    <xf numFmtId="0" fontId="22" fillId="0" borderId="69" xfId="0" applyFont="1" applyBorder="1"/>
    <xf numFmtId="1" fontId="22" fillId="0" borderId="69" xfId="0" applyNumberFormat="1" applyFont="1" applyBorder="1"/>
  </cellXfs>
  <cellStyles count="3">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oseba@auroville.org.i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2:B17"/>
  <sheetViews>
    <sheetView workbookViewId="0">
      <selection activeCell="B2" sqref="B2:B17"/>
    </sheetView>
  </sheetViews>
  <sheetFormatPr defaultRowHeight="15"/>
  <cols>
    <col min="2" max="2" width="10" bestFit="1" customWidth="1"/>
  </cols>
  <sheetData>
    <row r="2" spans="2:2" ht="15.75">
      <c r="B2" s="1" t="s">
        <v>0</v>
      </c>
    </row>
    <row r="3" spans="2:2">
      <c r="B3" s="2"/>
    </row>
    <row r="4" spans="2:2" ht="15.75">
      <c r="B4" s="1" t="s">
        <v>1</v>
      </c>
    </row>
    <row r="5" spans="2:2">
      <c r="B5" s="2"/>
    </row>
    <row r="6" spans="2:2" ht="15.75">
      <c r="B6" s="1" t="s">
        <v>2</v>
      </c>
    </row>
    <row r="7" spans="2:2">
      <c r="B7" s="2"/>
    </row>
    <row r="8" spans="2:2" ht="15.75">
      <c r="B8" s="1" t="s">
        <v>3</v>
      </c>
    </row>
    <row r="9" spans="2:2">
      <c r="B9" s="2"/>
    </row>
    <row r="10" spans="2:2" ht="15.75">
      <c r="B10" s="3" t="s">
        <v>4</v>
      </c>
    </row>
    <row r="11" spans="2:2" ht="15.75">
      <c r="B11" s="3" t="s">
        <v>5</v>
      </c>
    </row>
    <row r="12" spans="2:2" ht="15.75">
      <c r="B12" s="3" t="s">
        <v>6</v>
      </c>
    </row>
    <row r="13" spans="2:2" ht="15.75">
      <c r="B13" s="3" t="s">
        <v>7</v>
      </c>
    </row>
    <row r="14" spans="2:2" ht="15.75">
      <c r="B14" s="3" t="s">
        <v>8</v>
      </c>
    </row>
    <row r="15" spans="2:2" ht="15.75">
      <c r="B15" s="3" t="s">
        <v>9</v>
      </c>
    </row>
    <row r="16" spans="2:2">
      <c r="B16" s="2"/>
    </row>
    <row r="17" spans="2:2" ht="15.75">
      <c r="B17" s="3" t="s">
        <v>10</v>
      </c>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A7"/>
  <sheetViews>
    <sheetView workbookViewId="0">
      <selection activeCell="A3" sqref="A3"/>
    </sheetView>
  </sheetViews>
  <sheetFormatPr defaultRowHeight="15"/>
  <sheetData>
    <row r="1" spans="1:1" ht="15.75">
      <c r="A1" s="1" t="s">
        <v>0</v>
      </c>
    </row>
    <row r="2" spans="1:1" ht="15.75">
      <c r="A2" s="1" t="s">
        <v>11</v>
      </c>
    </row>
    <row r="3" spans="1:1" ht="15.75">
      <c r="A3" s="1" t="s">
        <v>12</v>
      </c>
    </row>
    <row r="4" spans="1:1" ht="15.75">
      <c r="A4" s="1" t="s">
        <v>13</v>
      </c>
    </row>
    <row r="5" spans="1:1" ht="15.75">
      <c r="A5" s="1" t="s">
        <v>14</v>
      </c>
    </row>
    <row r="6" spans="1:1" ht="15.75">
      <c r="A6" s="1" t="s">
        <v>15</v>
      </c>
    </row>
    <row r="7" spans="1:1" ht="15.75">
      <c r="A7" s="1" t="s">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1"/>
  <sheetViews>
    <sheetView workbookViewId="0">
      <selection activeCell="G4" sqref="G4"/>
    </sheetView>
  </sheetViews>
  <sheetFormatPr defaultRowHeight="15"/>
  <cols>
    <col min="1" max="1" width="9.140625" style="2"/>
  </cols>
  <sheetData>
    <row r="1" spans="1:1" ht="15.75">
      <c r="A1" s="1" t="s">
        <v>0</v>
      </c>
    </row>
    <row r="3" spans="1:1" ht="15.75">
      <c r="A3" s="1" t="s">
        <v>40</v>
      </c>
    </row>
    <row r="4" spans="1:1" ht="15.75">
      <c r="A4" s="1" t="s">
        <v>41</v>
      </c>
    </row>
    <row r="5" spans="1:1" ht="15.75">
      <c r="A5" s="1" t="s">
        <v>42</v>
      </c>
    </row>
    <row r="6" spans="1:1" ht="15.75">
      <c r="A6" s="1" t="s">
        <v>43</v>
      </c>
    </row>
    <row r="7" spans="1:1" ht="15.75">
      <c r="A7" s="1" t="s">
        <v>44</v>
      </c>
    </row>
    <row r="8" spans="1:1">
      <c r="A8" s="91"/>
    </row>
    <row r="9" spans="1:1" ht="15.75">
      <c r="A9" s="90" t="s">
        <v>45</v>
      </c>
    </row>
    <row r="10" spans="1:1" ht="15.75">
      <c r="A10" s="1"/>
    </row>
    <row r="11" spans="1:1" ht="15.75">
      <c r="A11" s="1" t="s">
        <v>46</v>
      </c>
    </row>
  </sheetData>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dimension ref="A1:A31"/>
  <sheetViews>
    <sheetView workbookViewId="0">
      <selection activeCell="I11" sqref="I11"/>
    </sheetView>
  </sheetViews>
  <sheetFormatPr defaultRowHeight="15"/>
  <sheetData>
    <row r="1" spans="1:1" ht="15.75">
      <c r="A1" s="1" t="s">
        <v>104</v>
      </c>
    </row>
    <row r="2" spans="1:1">
      <c r="A2" s="2"/>
    </row>
    <row r="3" spans="1:1" ht="15.75">
      <c r="A3" s="1" t="s">
        <v>105</v>
      </c>
    </row>
    <row r="4" spans="1:1">
      <c r="A4" s="2"/>
    </row>
    <row r="5" spans="1:1" ht="15.75">
      <c r="A5" s="1" t="s">
        <v>106</v>
      </c>
    </row>
    <row r="6" spans="1:1">
      <c r="A6" s="2"/>
    </row>
    <row r="7" spans="1:1">
      <c r="A7" s="2"/>
    </row>
    <row r="8" spans="1:1" ht="15.75">
      <c r="A8" s="1" t="s">
        <v>107</v>
      </c>
    </row>
    <row r="9" spans="1:1">
      <c r="A9" s="257"/>
    </row>
    <row r="10" spans="1:1">
      <c r="A10" s="257"/>
    </row>
    <row r="11" spans="1:1" ht="15.75">
      <c r="A11" s="258" t="s">
        <v>108</v>
      </c>
    </row>
    <row r="12" spans="1:1">
      <c r="A12" s="257"/>
    </row>
    <row r="13" spans="1:1" ht="15.75">
      <c r="A13" s="1" t="s">
        <v>109</v>
      </c>
    </row>
    <row r="14" spans="1:1" ht="15.75">
      <c r="A14" s="1" t="s">
        <v>110</v>
      </c>
    </row>
    <row r="15" spans="1:1" ht="15.75">
      <c r="A15" s="1" t="s">
        <v>111</v>
      </c>
    </row>
    <row r="16" spans="1:1">
      <c r="A16" s="257"/>
    </row>
    <row r="17" spans="1:1" ht="15.75">
      <c r="A17" s="1" t="s">
        <v>112</v>
      </c>
    </row>
    <row r="18" spans="1:1">
      <c r="A18" s="257"/>
    </row>
    <row r="19" spans="1:1" ht="15.75">
      <c r="A19" s="1" t="s">
        <v>113</v>
      </c>
    </row>
    <row r="21" spans="1:1">
      <c r="A21" s="259" t="s">
        <v>114</v>
      </c>
    </row>
    <row r="22" spans="1:1">
      <c r="A22" s="257"/>
    </row>
    <row r="23" spans="1:1" ht="15.75">
      <c r="A23" s="1" t="s">
        <v>115</v>
      </c>
    </row>
    <row r="24" spans="1:1">
      <c r="A24" s="257"/>
    </row>
    <row r="25" spans="1:1" ht="15.75">
      <c r="A25" s="1" t="s">
        <v>116</v>
      </c>
    </row>
    <row r="26" spans="1:1">
      <c r="A26" s="257"/>
    </row>
    <row r="27" spans="1:1" ht="15.75">
      <c r="A27" s="1" t="s">
        <v>117</v>
      </c>
    </row>
    <row r="28" spans="1:1">
      <c r="A28" s="257"/>
    </row>
    <row r="29" spans="1:1" ht="15.75">
      <c r="A29" s="1" t="s">
        <v>118</v>
      </c>
    </row>
    <row r="30" spans="1:1">
      <c r="A30" s="257"/>
    </row>
    <row r="31" spans="1:1" ht="15.75">
      <c r="A31" s="1" t="s">
        <v>106</v>
      </c>
    </row>
  </sheetData>
  <hyperlinks>
    <hyperlink ref="A21" r:id="rId1" display="mailto:joseba@auroville.org.in"/>
  </hyperlinks>
  <pageMargins left="0.7" right="0.7" top="0.75" bottom="0.75" header="0.3" footer="0.3"/>
  <pageSetup orientation="portrait" horizontalDpi="4294967293" verticalDpi="4294967293" r:id="rId2"/>
</worksheet>
</file>

<file path=xl/worksheets/sheet5.xml><?xml version="1.0" encoding="utf-8"?>
<worksheet xmlns="http://schemas.openxmlformats.org/spreadsheetml/2006/main" xmlns:r="http://schemas.openxmlformats.org/officeDocument/2006/relationships">
  <dimension ref="A1:A15"/>
  <sheetViews>
    <sheetView workbookViewId="0">
      <selection activeCell="A9" sqref="A9"/>
    </sheetView>
  </sheetViews>
  <sheetFormatPr defaultRowHeight="15"/>
  <sheetData>
    <row r="1" spans="1:1" ht="15.75">
      <c r="A1" s="1" t="s">
        <v>120</v>
      </c>
    </row>
    <row r="2" spans="1:1">
      <c r="A2" s="2"/>
    </row>
    <row r="3" spans="1:1" ht="15.75">
      <c r="A3" s="1" t="s">
        <v>121</v>
      </c>
    </row>
    <row r="4" spans="1:1">
      <c r="A4" s="91"/>
    </row>
    <row r="5" spans="1:1">
      <c r="A5" s="91"/>
    </row>
    <row r="6" spans="1:1" ht="15.75">
      <c r="A6" s="1" t="s">
        <v>122</v>
      </c>
    </row>
    <row r="7" spans="1:1">
      <c r="A7" s="91"/>
    </row>
    <row r="8" spans="1:1" ht="15.75">
      <c r="A8" s="1" t="s">
        <v>123</v>
      </c>
    </row>
    <row r="9" spans="1:1" ht="15.75">
      <c r="A9" s="1" t="s">
        <v>124</v>
      </c>
    </row>
    <row r="10" spans="1:1" ht="15.75">
      <c r="A10" s="1" t="s">
        <v>125</v>
      </c>
    </row>
    <row r="11" spans="1:1" ht="15.75">
      <c r="A11" s="1" t="s">
        <v>126</v>
      </c>
    </row>
    <row r="12" spans="1:1">
      <c r="A12" s="2"/>
    </row>
    <row r="13" spans="1:1" ht="15.75">
      <c r="A13" s="1" t="s">
        <v>127</v>
      </c>
    </row>
    <row r="14" spans="1:1">
      <c r="A14" s="2"/>
    </row>
    <row r="15" spans="1:1" ht="15.75">
      <c r="A15" s="1" t="s">
        <v>128</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sheetPr>
    <tabColor rgb="FF00B050"/>
  </sheetPr>
  <dimension ref="A1:U47"/>
  <sheetViews>
    <sheetView zoomScale="85" zoomScaleNormal="85" workbookViewId="0">
      <selection activeCell="J30" sqref="J30"/>
    </sheetView>
  </sheetViews>
  <sheetFormatPr defaultRowHeight="15"/>
  <cols>
    <col min="2" max="2" width="28" customWidth="1"/>
    <col min="3" max="3" width="7.85546875" style="2" bestFit="1" customWidth="1"/>
    <col min="4" max="4" width="24.140625" customWidth="1"/>
    <col min="5" max="5" width="11.7109375" customWidth="1"/>
    <col min="6" max="6" width="21" customWidth="1"/>
    <col min="7" max="7" width="10.5703125" customWidth="1"/>
    <col min="8" max="8" width="12" customWidth="1"/>
    <col min="9" max="9" width="13.85546875" customWidth="1"/>
    <col min="11" max="11" width="16.42578125" customWidth="1"/>
    <col min="12" max="12" width="10.5703125" customWidth="1"/>
    <col min="13" max="13" width="8" customWidth="1"/>
    <col min="14" max="14" width="10.7109375" customWidth="1"/>
    <col min="15" max="15" width="8.140625" bestFit="1" customWidth="1"/>
    <col min="16" max="16" width="12.28515625" customWidth="1"/>
    <col min="17" max="17" width="24.28515625" bestFit="1" customWidth="1"/>
    <col min="20" max="20" width="11.42578125" customWidth="1"/>
  </cols>
  <sheetData>
    <row r="1" spans="1:21" ht="15.75" thickBot="1"/>
    <row r="2" spans="1:21" ht="45.75" thickBot="1">
      <c r="A2" s="4" t="s">
        <v>17</v>
      </c>
      <c r="B2" s="14" t="s">
        <v>18</v>
      </c>
      <c r="C2" s="242" t="s">
        <v>101</v>
      </c>
      <c r="D2" s="4" t="s">
        <v>19</v>
      </c>
      <c r="E2" s="27" t="s">
        <v>36</v>
      </c>
      <c r="F2" s="4" t="s">
        <v>19</v>
      </c>
      <c r="G2" s="27" t="s">
        <v>36</v>
      </c>
      <c r="H2" s="4" t="s">
        <v>19</v>
      </c>
      <c r="I2" s="95" t="s">
        <v>36</v>
      </c>
      <c r="J2" s="109" t="s">
        <v>19</v>
      </c>
      <c r="K2" s="110" t="s">
        <v>36</v>
      </c>
      <c r="L2" s="267" t="s">
        <v>51</v>
      </c>
      <c r="M2" s="273"/>
      <c r="N2" s="267" t="s">
        <v>64</v>
      </c>
      <c r="O2" s="268"/>
    </row>
    <row r="3" spans="1:21" ht="51" customHeight="1" thickBot="1">
      <c r="A3" s="12"/>
      <c r="B3" s="15"/>
      <c r="C3" s="243"/>
      <c r="D3" s="262" t="s">
        <v>38</v>
      </c>
      <c r="E3" s="263"/>
      <c r="F3" s="262" t="s">
        <v>39</v>
      </c>
      <c r="G3" s="263"/>
      <c r="H3" s="262" t="s">
        <v>34</v>
      </c>
      <c r="I3" s="264"/>
      <c r="J3" s="265" t="s">
        <v>50</v>
      </c>
      <c r="K3" s="266"/>
      <c r="L3" s="146"/>
      <c r="M3" s="173"/>
      <c r="N3" s="146"/>
      <c r="O3" s="192"/>
      <c r="Q3" s="86" t="s">
        <v>19</v>
      </c>
      <c r="R3" s="87" t="s">
        <v>36</v>
      </c>
      <c r="S3" s="86" t="s">
        <v>19</v>
      </c>
      <c r="T3" s="87" t="s">
        <v>36</v>
      </c>
    </row>
    <row r="4" spans="1:21" ht="43.5" customHeight="1" thickBot="1">
      <c r="A4" s="5"/>
      <c r="B4" s="16" t="s">
        <v>20</v>
      </c>
      <c r="C4" s="240"/>
      <c r="D4" s="44"/>
      <c r="E4" s="45"/>
      <c r="F4" s="44"/>
      <c r="G4" s="45" t="s">
        <v>21</v>
      </c>
      <c r="H4" s="44"/>
      <c r="I4" s="96" t="s">
        <v>35</v>
      </c>
      <c r="J4" s="111"/>
      <c r="K4" s="112" t="s">
        <v>119</v>
      </c>
      <c r="L4" s="130"/>
      <c r="M4" s="174" t="s">
        <v>52</v>
      </c>
      <c r="N4" s="130"/>
      <c r="O4" s="45" t="s">
        <v>52</v>
      </c>
      <c r="Q4" s="274">
        <v>43285</v>
      </c>
      <c r="R4" s="275"/>
      <c r="S4" s="260">
        <v>43374</v>
      </c>
      <c r="T4" s="261"/>
    </row>
    <row r="5" spans="1:21" ht="18.75">
      <c r="A5" s="5"/>
      <c r="B5" s="17" t="s">
        <v>22</v>
      </c>
      <c r="C5" s="17"/>
      <c r="D5" s="6">
        <f>SUM(D8:D10,D14:D15,D24,D27,D30,D36:D39)</f>
        <v>453</v>
      </c>
      <c r="E5" s="57">
        <f>SUM(E8:E10,E14:E15,E24,E27,E30,E36:E39)</f>
        <v>61.155000000000015</v>
      </c>
      <c r="F5" s="6">
        <f>SUM(F8:F10,F14:F15,F24,F27,F30,F36:F39)</f>
        <v>413</v>
      </c>
      <c r="G5" s="57">
        <f>SUM(G8:G10,G14:G15,G24,G27,G30,G36:G39)</f>
        <v>55.75500000000001</v>
      </c>
      <c r="H5" s="238">
        <f>SUM(H8:H40)</f>
        <v>347.8</v>
      </c>
      <c r="I5" s="97">
        <f>SUM(I8:I40)</f>
        <v>44.253000000000007</v>
      </c>
      <c r="J5" s="237">
        <f>SUM(J8:J39)</f>
        <v>576.7600000000001</v>
      </c>
      <c r="K5" s="113">
        <f>SUM(K8:K39)</f>
        <v>73.812600000000003</v>
      </c>
      <c r="L5" s="6"/>
      <c r="M5" s="175"/>
      <c r="N5" s="6"/>
      <c r="O5" s="193"/>
      <c r="P5" s="74"/>
      <c r="Q5" s="88">
        <f>F5/$D$5</f>
        <v>0.91169977924944812</v>
      </c>
      <c r="R5" s="89">
        <f>G5/$E$5</f>
        <v>0.91169977924944801</v>
      </c>
      <c r="S5" s="88">
        <f>H5/$D$5</f>
        <v>0.76777041942604862</v>
      </c>
      <c r="T5" s="89">
        <f>I5/$E$5</f>
        <v>0.72362030905077257</v>
      </c>
    </row>
    <row r="6" spans="1:21" ht="19.5" thickBot="1">
      <c r="A6" s="7"/>
      <c r="B6" s="18"/>
      <c r="C6" s="244"/>
      <c r="D6" s="28"/>
      <c r="E6" s="58"/>
      <c r="F6" s="28"/>
      <c r="G6" s="29"/>
      <c r="H6" s="43"/>
      <c r="I6" s="98"/>
      <c r="J6" s="114"/>
      <c r="K6" s="115"/>
      <c r="L6" s="131" t="s">
        <v>53</v>
      </c>
      <c r="M6" s="176"/>
      <c r="N6" s="131"/>
      <c r="O6" s="194"/>
      <c r="P6" s="13"/>
      <c r="Q6" s="88"/>
      <c r="R6" s="89"/>
      <c r="S6" s="88"/>
      <c r="T6" s="89"/>
    </row>
    <row r="7" spans="1:21" ht="15.75" thickTop="1">
      <c r="A7" s="8"/>
      <c r="B7" s="19"/>
      <c r="C7" s="245"/>
      <c r="D7" s="30"/>
      <c r="E7" s="59"/>
      <c r="F7" s="30"/>
      <c r="G7" s="31"/>
      <c r="H7" s="49"/>
      <c r="I7" s="99"/>
      <c r="J7" s="116"/>
      <c r="K7" s="117"/>
      <c r="L7" s="132" t="s">
        <v>54</v>
      </c>
      <c r="M7" s="177" t="s">
        <v>55</v>
      </c>
      <c r="N7" s="151"/>
      <c r="O7" s="195"/>
      <c r="P7" s="13"/>
      <c r="Q7" s="88"/>
      <c r="R7" s="89"/>
      <c r="S7" s="88"/>
      <c r="T7" s="89"/>
    </row>
    <row r="8" spans="1:21">
      <c r="A8" s="8">
        <v>1</v>
      </c>
      <c r="B8" s="20" t="s">
        <v>23</v>
      </c>
      <c r="C8" s="246" t="s">
        <v>102</v>
      </c>
      <c r="D8" s="32">
        <v>81</v>
      </c>
      <c r="E8" s="60">
        <f t="shared" ref="E8:E10" si="0">D8*0.135</f>
        <v>10.935</v>
      </c>
      <c r="F8" s="32">
        <v>81</v>
      </c>
      <c r="G8" s="77">
        <f t="shared" ref="G8:G24" si="1">F8*0.135</f>
        <v>10.935</v>
      </c>
      <c r="H8" s="283">
        <f>J8</f>
        <v>55.8</v>
      </c>
      <c r="I8" s="100">
        <f>H8*0.135</f>
        <v>7.5330000000000004</v>
      </c>
      <c r="J8" s="283">
        <f>'Population Nov18'!J9</f>
        <v>55.8</v>
      </c>
      <c r="K8" s="118">
        <f>J8*0.135</f>
        <v>7.5330000000000004</v>
      </c>
      <c r="L8" s="133"/>
      <c r="M8" s="178"/>
      <c r="N8" s="133" t="s">
        <v>65</v>
      </c>
      <c r="O8" s="196" t="s">
        <v>66</v>
      </c>
      <c r="P8" s="75"/>
      <c r="Q8" s="88">
        <f t="shared" ref="Q8:Q10" si="2">F8/$D$5</f>
        <v>0.17880794701986755</v>
      </c>
      <c r="R8" s="89">
        <f t="shared" ref="R8:R10" si="3">G8/$E$5</f>
        <v>0.17880794701986752</v>
      </c>
      <c r="S8" s="88">
        <f>H8/$D$5</f>
        <v>0.12317880794701987</v>
      </c>
      <c r="T8" s="89">
        <f>I8/$E$5</f>
        <v>0.12317880794701984</v>
      </c>
    </row>
    <row r="9" spans="1:21">
      <c r="A9" s="8">
        <v>2</v>
      </c>
      <c r="B9" s="20" t="s">
        <v>24</v>
      </c>
      <c r="C9" s="246">
        <v>2018</v>
      </c>
      <c r="D9" s="32">
        <v>27</v>
      </c>
      <c r="E9" s="60">
        <f t="shared" si="0"/>
        <v>3.6450000000000005</v>
      </c>
      <c r="F9" s="32">
        <v>27</v>
      </c>
      <c r="G9" s="77">
        <f t="shared" si="1"/>
        <v>3.6450000000000005</v>
      </c>
      <c r="H9" s="283">
        <f t="shared" ref="H9:H10" si="4">J9</f>
        <v>31.2</v>
      </c>
      <c r="I9" s="100">
        <f>H9*0.135</f>
        <v>4.2119999999999997</v>
      </c>
      <c r="J9" s="283">
        <f>'Population Nov18'!J13</f>
        <v>31.2</v>
      </c>
      <c r="K9" s="118">
        <f>J9*0.135</f>
        <v>4.2119999999999997</v>
      </c>
      <c r="L9" s="133"/>
      <c r="M9" s="178"/>
      <c r="N9" s="269" t="s">
        <v>67</v>
      </c>
      <c r="O9" s="271" t="s">
        <v>66</v>
      </c>
      <c r="P9" s="75"/>
      <c r="Q9" s="88">
        <f t="shared" si="2"/>
        <v>5.9602649006622516E-2</v>
      </c>
      <c r="R9" s="89">
        <f t="shared" si="3"/>
        <v>5.9602649006622509E-2</v>
      </c>
      <c r="S9" s="88">
        <f>H9/$D$5</f>
        <v>6.887417218543046E-2</v>
      </c>
      <c r="T9" s="89">
        <f>I9/$E$5</f>
        <v>6.8874172185430446E-2</v>
      </c>
    </row>
    <row r="10" spans="1:21">
      <c r="A10" s="8">
        <v>3</v>
      </c>
      <c r="B10" s="20" t="s">
        <v>25</v>
      </c>
      <c r="C10" s="246" t="s">
        <v>102</v>
      </c>
      <c r="D10" s="32">
        <v>30</v>
      </c>
      <c r="E10" s="60">
        <f t="shared" si="0"/>
        <v>4.0500000000000007</v>
      </c>
      <c r="F10" s="32">
        <v>30</v>
      </c>
      <c r="G10" s="77">
        <f t="shared" si="1"/>
        <v>4.0500000000000007</v>
      </c>
      <c r="H10" s="283">
        <f t="shared" si="4"/>
        <v>37</v>
      </c>
      <c r="I10" s="100">
        <f>H10*0.135</f>
        <v>4.9950000000000001</v>
      </c>
      <c r="J10" s="283">
        <f>'Population Nov18'!J8</f>
        <v>37</v>
      </c>
      <c r="K10" s="118">
        <f>J10*0.135</f>
        <v>4.9950000000000001</v>
      </c>
      <c r="L10" s="133"/>
      <c r="M10" s="178"/>
      <c r="N10" s="270"/>
      <c r="O10" s="272"/>
      <c r="P10" s="75"/>
      <c r="Q10" s="88">
        <f t="shared" si="2"/>
        <v>6.6225165562913912E-2</v>
      </c>
      <c r="R10" s="89">
        <f t="shared" si="3"/>
        <v>6.6225165562913899E-2</v>
      </c>
      <c r="S10" s="88">
        <f>H10/$D$5</f>
        <v>8.1677704194260486E-2</v>
      </c>
      <c r="T10" s="89">
        <f>I10/$E$5</f>
        <v>8.1677704194260473E-2</v>
      </c>
    </row>
    <row r="11" spans="1:21" ht="15.75" thickBot="1">
      <c r="A11" s="8"/>
      <c r="B11" s="21"/>
      <c r="C11" s="247"/>
      <c r="D11" s="33"/>
      <c r="E11" s="61"/>
      <c r="F11" s="33"/>
      <c r="G11" s="42"/>
      <c r="H11" s="48"/>
      <c r="I11" s="101"/>
      <c r="J11" s="119"/>
      <c r="K11" s="120"/>
      <c r="L11" s="134" t="s">
        <v>56</v>
      </c>
      <c r="M11" s="179" t="s">
        <v>55</v>
      </c>
      <c r="N11" s="137"/>
      <c r="O11" s="197"/>
      <c r="P11" s="76"/>
      <c r="Q11" s="88"/>
      <c r="R11" s="89"/>
      <c r="S11" s="88"/>
      <c r="T11" s="89"/>
    </row>
    <row r="12" spans="1:21" ht="15.75" thickTop="1">
      <c r="A12" s="8"/>
      <c r="B12" s="22"/>
      <c r="C12" s="245"/>
      <c r="D12" s="34"/>
      <c r="E12" s="62"/>
      <c r="F12" s="34"/>
      <c r="G12" s="78"/>
      <c r="H12" s="50"/>
      <c r="I12" s="102"/>
      <c r="J12" s="121"/>
      <c r="K12" s="122"/>
      <c r="L12" s="135" t="s">
        <v>57</v>
      </c>
      <c r="M12" s="180" t="s">
        <v>55</v>
      </c>
      <c r="N12" s="148"/>
      <c r="O12" s="198"/>
      <c r="P12" s="75"/>
      <c r="Q12" s="88"/>
      <c r="R12" s="89"/>
      <c r="S12" s="88"/>
      <c r="T12" s="89"/>
    </row>
    <row r="13" spans="1:21">
      <c r="A13" s="8">
        <v>4</v>
      </c>
      <c r="B13" s="156" t="s">
        <v>72</v>
      </c>
      <c r="C13" s="248" t="s">
        <v>102</v>
      </c>
      <c r="D13" s="157"/>
      <c r="E13" s="63"/>
      <c r="F13" s="35"/>
      <c r="G13" s="79"/>
      <c r="H13" s="149"/>
      <c r="I13" s="105"/>
      <c r="J13" s="157" t="s">
        <v>49</v>
      </c>
      <c r="K13" s="125"/>
      <c r="L13" s="154"/>
      <c r="M13" s="181"/>
      <c r="N13" s="165" t="s">
        <v>49</v>
      </c>
      <c r="O13" s="199"/>
      <c r="P13" s="75"/>
      <c r="Q13" s="88"/>
      <c r="R13" s="89"/>
      <c r="S13" s="88"/>
      <c r="T13" s="89"/>
    </row>
    <row r="14" spans="1:21">
      <c r="A14" s="8">
        <v>5</v>
      </c>
      <c r="B14" s="20" t="s">
        <v>26</v>
      </c>
      <c r="C14" s="246" t="s">
        <v>102</v>
      </c>
      <c r="D14" s="32">
        <v>27</v>
      </c>
      <c r="E14" s="60">
        <f t="shared" ref="E14:E15" si="5">D14*0.135</f>
        <v>3.6450000000000005</v>
      </c>
      <c r="F14" s="32">
        <v>27</v>
      </c>
      <c r="G14" s="77">
        <f t="shared" si="1"/>
        <v>3.6450000000000005</v>
      </c>
      <c r="H14" s="283">
        <f t="shared" ref="H14" si="6">J14</f>
        <v>31.666666666666668</v>
      </c>
      <c r="I14" s="100">
        <f>H14*0.135</f>
        <v>4.2750000000000004</v>
      </c>
      <c r="J14" s="283">
        <f>'Population Nov18'!J11</f>
        <v>31.666666666666668</v>
      </c>
      <c r="K14" s="118">
        <f>J14*0.135</f>
        <v>4.2750000000000004</v>
      </c>
      <c r="L14" s="136"/>
      <c r="M14" s="147"/>
      <c r="N14" s="152" t="s">
        <v>68</v>
      </c>
      <c r="O14" s="200" t="s">
        <v>66</v>
      </c>
      <c r="P14" s="75"/>
      <c r="Q14" s="88">
        <f t="shared" ref="Q14:Q15" si="7">F14/$D$5</f>
        <v>5.9602649006622516E-2</v>
      </c>
      <c r="R14" s="89">
        <f t="shared" ref="R14:R15" si="8">G14/$E$5</f>
        <v>5.9602649006622509E-2</v>
      </c>
      <c r="S14" s="88">
        <f t="shared" ref="S14:S15" si="9">H14/$D$5</f>
        <v>6.9904341427520236E-2</v>
      </c>
      <c r="T14" s="89">
        <f>I14/$E$5</f>
        <v>6.9904341427520222E-2</v>
      </c>
    </row>
    <row r="15" spans="1:21" ht="15.75" thickBot="1">
      <c r="A15" s="8">
        <v>6</v>
      </c>
      <c r="B15" s="21" t="s">
        <v>27</v>
      </c>
      <c r="C15" s="247" t="s">
        <v>102</v>
      </c>
      <c r="D15" s="33">
        <v>60</v>
      </c>
      <c r="E15" s="61">
        <f t="shared" si="5"/>
        <v>8.1000000000000014</v>
      </c>
      <c r="F15" s="33">
        <v>60</v>
      </c>
      <c r="G15" s="42">
        <f t="shared" si="1"/>
        <v>8.1000000000000014</v>
      </c>
      <c r="H15" s="285">
        <f>J15</f>
        <v>27.333333333333332</v>
      </c>
      <c r="I15" s="103">
        <f>H15*0.135</f>
        <v>3.69</v>
      </c>
      <c r="J15" s="284">
        <f>'Population Nov18'!J10</f>
        <v>27.333333333333332</v>
      </c>
      <c r="K15" s="123">
        <f>J15*0.135</f>
        <v>3.69</v>
      </c>
      <c r="L15" s="137"/>
      <c r="M15" s="182"/>
      <c r="N15" s="134" t="s">
        <v>69</v>
      </c>
      <c r="O15" s="201" t="s">
        <v>66</v>
      </c>
      <c r="P15" s="75"/>
      <c r="Q15" s="88">
        <f t="shared" si="7"/>
        <v>0.13245033112582782</v>
      </c>
      <c r="R15" s="89">
        <f t="shared" si="8"/>
        <v>0.1324503311258278</v>
      </c>
      <c r="S15" s="88">
        <f t="shared" si="9"/>
        <v>6.033848417954378E-2</v>
      </c>
      <c r="T15" s="89">
        <f>I15/$E$5</f>
        <v>6.0338484179543767E-2</v>
      </c>
    </row>
    <row r="16" spans="1:21" ht="15.75" thickTop="1">
      <c r="A16" s="8"/>
      <c r="B16" s="23"/>
      <c r="C16" s="249"/>
      <c r="D16" s="35"/>
      <c r="E16" s="63"/>
      <c r="F16" s="35"/>
      <c r="G16" s="79"/>
      <c r="H16" s="149"/>
      <c r="I16" s="105"/>
      <c r="J16" s="150"/>
      <c r="K16" s="125"/>
      <c r="L16" s="138"/>
      <c r="M16" s="183"/>
      <c r="N16" s="153"/>
      <c r="O16" s="202"/>
      <c r="P16" s="75"/>
      <c r="Q16" s="88"/>
      <c r="R16" s="89"/>
      <c r="S16" s="88"/>
      <c r="T16" s="89"/>
    </row>
    <row r="17" spans="1:20">
      <c r="A17" s="8"/>
      <c r="B17" s="23"/>
      <c r="C17" s="249"/>
      <c r="D17" s="35"/>
      <c r="E17" s="63"/>
      <c r="F17" s="35"/>
      <c r="G17" s="79"/>
      <c r="H17" s="149"/>
      <c r="I17" s="105"/>
      <c r="J17" s="150"/>
      <c r="K17" s="125"/>
      <c r="L17" s="138"/>
      <c r="M17" s="183"/>
      <c r="N17" s="153"/>
      <c r="O17" s="202"/>
      <c r="P17" s="75"/>
      <c r="Q17" s="88"/>
      <c r="R17" s="89"/>
      <c r="S17" s="88"/>
      <c r="T17" s="89"/>
    </row>
    <row r="18" spans="1:20">
      <c r="A18" s="8"/>
      <c r="B18" s="156" t="s">
        <v>100</v>
      </c>
      <c r="C18" s="248" t="s">
        <v>102</v>
      </c>
      <c r="D18" s="35"/>
      <c r="E18" s="63"/>
      <c r="F18" s="35"/>
      <c r="G18" s="79"/>
      <c r="H18" s="149"/>
      <c r="I18" s="105"/>
      <c r="J18" s="231">
        <v>15</v>
      </c>
      <c r="K18" s="162">
        <f>J18*0.135</f>
        <v>2.0250000000000004</v>
      </c>
      <c r="L18" s="138"/>
      <c r="M18" s="183"/>
      <c r="N18" s="153" t="s">
        <v>49</v>
      </c>
      <c r="O18" s="202"/>
      <c r="P18" s="75"/>
      <c r="Q18" s="88"/>
      <c r="R18" s="89"/>
      <c r="S18" s="88"/>
      <c r="T18" s="89"/>
    </row>
    <row r="19" spans="1:20">
      <c r="A19" s="8"/>
      <c r="B19" s="156" t="s">
        <v>99</v>
      </c>
      <c r="C19" s="248">
        <v>2019</v>
      </c>
      <c r="D19" s="35"/>
      <c r="E19" s="63"/>
      <c r="F19" s="35"/>
      <c r="G19" s="79"/>
      <c r="H19" s="149"/>
      <c r="I19" s="105"/>
      <c r="J19" s="231">
        <f>2*3+6*2/4</f>
        <v>9</v>
      </c>
      <c r="K19" s="162">
        <f>J19*0.135</f>
        <v>1.2150000000000001</v>
      </c>
      <c r="L19" s="138"/>
      <c r="M19" s="183"/>
      <c r="N19" s="153"/>
      <c r="O19" s="202"/>
      <c r="P19" s="75"/>
      <c r="Q19" s="88"/>
      <c r="R19" s="89"/>
      <c r="S19" s="88"/>
      <c r="T19" s="89"/>
    </row>
    <row r="20" spans="1:20">
      <c r="A20" s="8"/>
      <c r="B20" s="23"/>
      <c r="C20" s="249"/>
      <c r="D20" s="35"/>
      <c r="E20" s="63"/>
      <c r="F20" s="35"/>
      <c r="G20" s="79"/>
      <c r="H20" s="149"/>
      <c r="I20" s="105"/>
      <c r="J20" s="150"/>
      <c r="K20" s="125"/>
      <c r="L20" s="138" t="s">
        <v>58</v>
      </c>
      <c r="M20" s="183" t="s">
        <v>55</v>
      </c>
      <c r="N20" s="153"/>
      <c r="O20" s="202"/>
      <c r="P20" s="75"/>
      <c r="Q20" s="88"/>
      <c r="R20" s="89"/>
      <c r="S20" s="88"/>
      <c r="T20" s="89"/>
    </row>
    <row r="21" spans="1:20">
      <c r="A21" s="8"/>
      <c r="B21" s="166" t="s">
        <v>103</v>
      </c>
      <c r="C21" s="248" t="s">
        <v>102</v>
      </c>
      <c r="D21" s="35"/>
      <c r="E21" s="63"/>
      <c r="F21" s="35"/>
      <c r="G21" s="79"/>
      <c r="H21" s="149"/>
      <c r="I21" s="105"/>
      <c r="J21" s="231">
        <f>'Population Nov18'!J12</f>
        <v>24.96</v>
      </c>
      <c r="K21" s="162">
        <f>J21*0.135</f>
        <v>3.3696000000000002</v>
      </c>
      <c r="L21" s="153"/>
      <c r="M21" s="241"/>
      <c r="N21" s="153"/>
      <c r="O21" s="202"/>
      <c r="P21" s="75"/>
      <c r="Q21" s="88"/>
      <c r="R21" s="89"/>
      <c r="S21" s="88"/>
      <c r="T21" s="89"/>
    </row>
    <row r="22" spans="1:20">
      <c r="A22" s="8"/>
      <c r="B22" s="20"/>
      <c r="C22" s="246"/>
      <c r="D22" s="32"/>
      <c r="E22" s="60"/>
      <c r="F22" s="32"/>
      <c r="G22" s="77"/>
      <c r="H22" s="48"/>
      <c r="I22" s="101"/>
      <c r="J22" s="119"/>
      <c r="K22" s="120"/>
      <c r="L22" s="139" t="s">
        <v>59</v>
      </c>
      <c r="M22" s="184" t="s">
        <v>55</v>
      </c>
      <c r="N22" s="154"/>
      <c r="O22" s="158"/>
      <c r="P22" s="76"/>
      <c r="Q22" s="88"/>
      <c r="R22" s="89"/>
      <c r="S22" s="88"/>
      <c r="T22" s="89"/>
    </row>
    <row r="23" spans="1:20">
      <c r="A23" s="8">
        <v>7</v>
      </c>
      <c r="B23" s="210" t="s">
        <v>78</v>
      </c>
      <c r="C23" s="250">
        <v>2019</v>
      </c>
      <c r="D23" s="211"/>
      <c r="E23" s="212"/>
      <c r="F23" s="213"/>
      <c r="G23" s="214"/>
      <c r="H23" s="215"/>
      <c r="I23" s="216"/>
      <c r="J23" s="217">
        <v>30</v>
      </c>
      <c r="K23" s="232">
        <f>J23*0.135</f>
        <v>4.0500000000000007</v>
      </c>
      <c r="L23" s="218"/>
      <c r="M23" s="219"/>
      <c r="N23" s="218"/>
      <c r="O23" s="220"/>
      <c r="P23" s="76"/>
      <c r="Q23" s="88"/>
      <c r="R23" s="89"/>
      <c r="S23" s="88"/>
      <c r="T23" s="89"/>
    </row>
    <row r="24" spans="1:20">
      <c r="A24" s="8">
        <v>8</v>
      </c>
      <c r="B24" s="20" t="s">
        <v>28</v>
      </c>
      <c r="C24" s="246" t="s">
        <v>102</v>
      </c>
      <c r="D24" s="32">
        <v>33</v>
      </c>
      <c r="E24" s="60">
        <f t="shared" ref="E24" si="10">D24*0.135</f>
        <v>4.4550000000000001</v>
      </c>
      <c r="F24" s="32">
        <v>33</v>
      </c>
      <c r="G24" s="77">
        <f t="shared" si="1"/>
        <v>4.4550000000000001</v>
      </c>
      <c r="H24" s="282">
        <f>J24</f>
        <v>34.6</v>
      </c>
      <c r="I24" s="100">
        <f>H24*0.135</f>
        <v>4.6710000000000003</v>
      </c>
      <c r="J24" s="283">
        <f>'Population Nov18'!J7</f>
        <v>34.6</v>
      </c>
      <c r="K24" s="118">
        <f>J24*0.135</f>
        <v>4.6710000000000003</v>
      </c>
      <c r="L24" s="140" t="s">
        <v>60</v>
      </c>
      <c r="M24" s="184" t="s">
        <v>55</v>
      </c>
      <c r="N24" s="155"/>
      <c r="O24" s="158"/>
      <c r="P24" s="75"/>
      <c r="Q24" s="88">
        <f>F24/$D$5</f>
        <v>7.2847682119205295E-2</v>
      </c>
      <c r="R24" s="89">
        <f>G24/$E$5</f>
        <v>7.2847682119205281E-2</v>
      </c>
      <c r="S24" s="88">
        <f>H24/$D$5</f>
        <v>7.6379690949227377E-2</v>
      </c>
      <c r="T24" s="89">
        <f>I24/$E$5</f>
        <v>7.6379690949227363E-2</v>
      </c>
    </row>
    <row r="25" spans="1:20" ht="15.75" thickBot="1">
      <c r="A25" s="8"/>
      <c r="B25" s="159" t="s">
        <v>97</v>
      </c>
      <c r="C25" s="251">
        <v>2019</v>
      </c>
      <c r="D25" s="160"/>
      <c r="E25" s="64"/>
      <c r="F25" s="36"/>
      <c r="G25" s="80"/>
      <c r="H25" s="48"/>
      <c r="I25" s="101"/>
      <c r="J25" s="167">
        <v>30</v>
      </c>
      <c r="K25" s="233">
        <f>J25*0.135</f>
        <v>4.0500000000000007</v>
      </c>
      <c r="L25" s="141"/>
      <c r="M25" s="185"/>
      <c r="N25" s="141"/>
      <c r="O25" s="203"/>
      <c r="P25" s="76"/>
      <c r="Q25" s="88"/>
      <c r="R25" s="89"/>
      <c r="S25" s="88"/>
      <c r="T25" s="89"/>
    </row>
    <row r="26" spans="1:20" ht="15.75" thickTop="1">
      <c r="A26" s="8"/>
      <c r="B26" s="22"/>
      <c r="C26" s="245"/>
      <c r="D26" s="34"/>
      <c r="E26" s="62"/>
      <c r="F26" s="34"/>
      <c r="G26" s="78"/>
      <c r="H26" s="50"/>
      <c r="I26" s="102"/>
      <c r="J26" s="121"/>
      <c r="K26" s="122"/>
      <c r="L26" s="135" t="s">
        <v>61</v>
      </c>
      <c r="M26" s="186" t="s">
        <v>55</v>
      </c>
      <c r="N26" s="148"/>
      <c r="O26" s="204"/>
      <c r="P26" s="75"/>
      <c r="Q26" s="88"/>
      <c r="R26" s="89"/>
      <c r="S26" s="88"/>
      <c r="T26" s="89"/>
    </row>
    <row r="27" spans="1:20">
      <c r="A27" s="8">
        <v>9</v>
      </c>
      <c r="B27" s="20" t="s">
        <v>29</v>
      </c>
      <c r="C27" s="246">
        <v>2018</v>
      </c>
      <c r="D27" s="32">
        <v>30</v>
      </c>
      <c r="E27" s="60">
        <f t="shared" ref="E27" si="11">D27*0.135</f>
        <v>4.0500000000000007</v>
      </c>
      <c r="F27" s="32">
        <f>50</f>
        <v>50</v>
      </c>
      <c r="G27" s="77">
        <f>SUM(F27)*0.135</f>
        <v>6.75</v>
      </c>
      <c r="H27" s="282">
        <f>J27</f>
        <v>45</v>
      </c>
      <c r="I27" s="100">
        <f>SUM(H27:H29)*0.075</f>
        <v>3.375</v>
      </c>
      <c r="J27" s="283">
        <f>'Population Nov18'!J5</f>
        <v>45</v>
      </c>
      <c r="K27" s="118">
        <f>SUM(J27:J29)*0.075</f>
        <v>10.125</v>
      </c>
      <c r="L27" s="142"/>
      <c r="M27" s="187"/>
      <c r="N27" s="140" t="s">
        <v>70</v>
      </c>
      <c r="O27" s="205" t="s">
        <v>66</v>
      </c>
      <c r="P27" s="75"/>
      <c r="Q27" s="88">
        <f>F27/$D$5</f>
        <v>0.11037527593818984</v>
      </c>
      <c r="R27" s="89">
        <f>G27/$E$5</f>
        <v>0.11037527593818981</v>
      </c>
      <c r="S27" s="88">
        <f>H27/$D$5</f>
        <v>9.9337748344370855E-2</v>
      </c>
      <c r="T27" s="89">
        <f>I27/$E$5</f>
        <v>5.5187637969094906E-2</v>
      </c>
    </row>
    <row r="28" spans="1:20">
      <c r="A28" s="8"/>
      <c r="B28" s="52" t="s">
        <v>47</v>
      </c>
      <c r="C28" s="250">
        <v>2019</v>
      </c>
      <c r="D28" s="53"/>
      <c r="E28" s="85"/>
      <c r="F28" s="53"/>
      <c r="G28" s="92"/>
      <c r="H28" s="48"/>
      <c r="I28" s="101"/>
      <c r="J28" s="234">
        <v>36</v>
      </c>
      <c r="K28" s="120"/>
      <c r="L28" s="142"/>
      <c r="M28" s="187"/>
      <c r="N28" s="144"/>
      <c r="O28" s="206"/>
      <c r="P28" s="76"/>
      <c r="Q28" s="88"/>
      <c r="R28" s="89"/>
      <c r="S28" s="88"/>
      <c r="T28" s="89"/>
    </row>
    <row r="29" spans="1:20" ht="15.75" thickBot="1">
      <c r="A29" s="8"/>
      <c r="B29" s="52" t="s">
        <v>48</v>
      </c>
      <c r="C29" s="252">
        <v>2020</v>
      </c>
      <c r="D29" s="53"/>
      <c r="E29" s="85"/>
      <c r="F29" s="53"/>
      <c r="G29" s="92"/>
      <c r="H29" s="54"/>
      <c r="I29" s="104"/>
      <c r="J29" s="235">
        <v>54</v>
      </c>
      <c r="K29" s="124"/>
      <c r="L29" s="142"/>
      <c r="M29" s="187"/>
      <c r="N29" s="144"/>
      <c r="O29" s="206"/>
      <c r="P29" s="76"/>
      <c r="Q29" s="88"/>
      <c r="R29" s="89"/>
      <c r="S29" s="88"/>
      <c r="T29" s="89"/>
    </row>
    <row r="30" spans="1:20" ht="15.75" thickTop="1">
      <c r="A30" s="8">
        <v>10</v>
      </c>
      <c r="B30" s="22" t="s">
        <v>32</v>
      </c>
      <c r="C30" s="245" t="s">
        <v>102</v>
      </c>
      <c r="D30" s="34">
        <v>105</v>
      </c>
      <c r="E30" s="62">
        <f t="shared" ref="E30" si="12">D30*0.135</f>
        <v>14.175000000000001</v>
      </c>
      <c r="F30" s="34">
        <v>105</v>
      </c>
      <c r="G30" s="78">
        <f t="shared" ref="G30" si="13">F30*0.135</f>
        <v>14.175000000000001</v>
      </c>
      <c r="H30" s="278">
        <f>J30</f>
        <v>85.2</v>
      </c>
      <c r="I30" s="105">
        <f>H30*0.135</f>
        <v>11.502000000000001</v>
      </c>
      <c r="J30" s="278">
        <f>'Population Nov18'!J6</f>
        <v>85.2</v>
      </c>
      <c r="K30" s="125">
        <f>J30*0.135</f>
        <v>11.502000000000001</v>
      </c>
      <c r="L30" s="143" t="s">
        <v>62</v>
      </c>
      <c r="M30" s="186" t="s">
        <v>55</v>
      </c>
      <c r="N30" s="30"/>
      <c r="O30" s="204"/>
      <c r="P30" s="75"/>
      <c r="Q30" s="88">
        <f>F30/$D$5</f>
        <v>0.23178807947019867</v>
      </c>
      <c r="R30" s="89">
        <f>G30/$E$5</f>
        <v>0.23178807947019864</v>
      </c>
      <c r="S30" s="88">
        <f>H30/$D$5</f>
        <v>0.18807947019867549</v>
      </c>
      <c r="T30" s="89">
        <f>I30/$E$5</f>
        <v>0.18807947019867546</v>
      </c>
    </row>
    <row r="31" spans="1:20">
      <c r="A31" s="8"/>
      <c r="B31" s="20"/>
      <c r="C31" s="246"/>
      <c r="D31" s="32"/>
      <c r="E31" s="60"/>
      <c r="F31" s="32"/>
      <c r="G31" s="77"/>
      <c r="H31" s="48"/>
      <c r="I31" s="101"/>
      <c r="J31" s="119"/>
      <c r="K31" s="120"/>
      <c r="L31" s="144"/>
      <c r="M31" s="188"/>
      <c r="N31" s="140" t="s">
        <v>71</v>
      </c>
      <c r="O31" s="207" t="s">
        <v>66</v>
      </c>
      <c r="Q31" s="88"/>
      <c r="R31" s="89"/>
      <c r="S31" s="88"/>
      <c r="T31" s="89"/>
    </row>
    <row r="32" spans="1:20">
      <c r="A32" s="9"/>
      <c r="B32" s="25"/>
      <c r="C32" s="253"/>
      <c r="D32" s="38"/>
      <c r="E32" s="65"/>
      <c r="F32" s="38"/>
      <c r="G32" s="39"/>
      <c r="H32" s="48"/>
      <c r="I32" s="101"/>
      <c r="J32" s="119"/>
      <c r="K32" s="120"/>
      <c r="L32" s="140" t="s">
        <v>63</v>
      </c>
      <c r="M32" s="189" t="s">
        <v>55</v>
      </c>
      <c r="N32" s="144"/>
      <c r="O32" s="207"/>
      <c r="Q32" s="88"/>
      <c r="R32" s="89"/>
      <c r="S32" s="88"/>
      <c r="T32" s="89"/>
    </row>
    <row r="33" spans="1:20">
      <c r="A33" s="43">
        <v>11</v>
      </c>
      <c r="B33" s="159" t="s">
        <v>37</v>
      </c>
      <c r="C33" s="251">
        <v>2019</v>
      </c>
      <c r="D33" s="46"/>
      <c r="E33" s="66"/>
      <c r="F33" s="46"/>
      <c r="G33" s="47"/>
      <c r="H33" s="93"/>
      <c r="I33" s="100"/>
      <c r="J33" s="161">
        <v>10</v>
      </c>
      <c r="K33" s="162">
        <f>SUM(J33:J38)*0.135</f>
        <v>4.0500000000000007</v>
      </c>
      <c r="L33" s="171" t="s">
        <v>74</v>
      </c>
      <c r="M33" s="190"/>
      <c r="N33" s="28"/>
      <c r="O33" s="208"/>
      <c r="Q33" s="88"/>
      <c r="R33" s="89"/>
      <c r="S33" s="88"/>
      <c r="T33" s="89"/>
    </row>
    <row r="34" spans="1:20" s="73" customFormat="1">
      <c r="A34" s="43"/>
      <c r="B34" s="159"/>
      <c r="C34" s="251"/>
      <c r="D34" s="46"/>
      <c r="E34" s="66"/>
      <c r="F34" s="46"/>
      <c r="G34" s="47"/>
      <c r="H34" s="93"/>
      <c r="I34" s="100"/>
      <c r="J34" s="161"/>
      <c r="K34" s="162"/>
      <c r="L34" s="172"/>
      <c r="M34" s="190"/>
      <c r="N34" s="163" t="s">
        <v>75</v>
      </c>
      <c r="O34" s="208"/>
      <c r="P34"/>
      <c r="Q34" s="88"/>
      <c r="R34" s="89"/>
      <c r="S34" s="88"/>
      <c r="T34" s="89"/>
    </row>
    <row r="35" spans="1:20">
      <c r="A35" s="43"/>
      <c r="B35" s="159"/>
      <c r="C35" s="251"/>
      <c r="D35" s="46"/>
      <c r="E35" s="66"/>
      <c r="F35" s="46"/>
      <c r="G35" s="47"/>
      <c r="H35" s="93"/>
      <c r="I35" s="100"/>
      <c r="J35" s="161"/>
      <c r="K35" s="162"/>
      <c r="L35" s="172"/>
      <c r="M35" s="190"/>
      <c r="N35" s="163" t="s">
        <v>76</v>
      </c>
      <c r="O35" s="208"/>
      <c r="Q35" s="88"/>
      <c r="R35" s="89"/>
      <c r="S35" s="88"/>
      <c r="T35" s="89"/>
    </row>
    <row r="36" spans="1:20">
      <c r="A36" s="8">
        <v>12</v>
      </c>
      <c r="B36" s="166" t="s">
        <v>73</v>
      </c>
      <c r="C36" s="252" t="s">
        <v>102</v>
      </c>
      <c r="D36" s="32">
        <v>10</v>
      </c>
      <c r="E36" s="60">
        <f t="shared" ref="E36" si="14">D36*0.135</f>
        <v>1.35</v>
      </c>
      <c r="F36" s="37"/>
      <c r="G36" s="81"/>
      <c r="H36" s="94"/>
      <c r="I36" s="106"/>
      <c r="J36" s="236">
        <v>10</v>
      </c>
      <c r="K36" s="162">
        <f>SUM(J36:J39)*0.135</f>
        <v>2.7</v>
      </c>
      <c r="L36" s="169"/>
      <c r="M36" s="190"/>
      <c r="N36" s="163" t="s">
        <v>77</v>
      </c>
      <c r="O36" s="206"/>
      <c r="Q36" s="88">
        <f>F36/$D$5</f>
        <v>0</v>
      </c>
      <c r="R36" s="89">
        <f>G36/$E$5</f>
        <v>0</v>
      </c>
      <c r="S36" s="88">
        <f>H36/$D$5</f>
        <v>0</v>
      </c>
      <c r="T36" s="89">
        <f>I36/$E$5</f>
        <v>0</v>
      </c>
    </row>
    <row r="37" spans="1:20">
      <c r="A37" s="8"/>
      <c r="B37" s="239" t="s">
        <v>98</v>
      </c>
      <c r="C37" s="252">
        <v>2019</v>
      </c>
      <c r="D37" s="32"/>
      <c r="E37" s="60"/>
      <c r="F37" s="37"/>
      <c r="G37" s="81"/>
      <c r="H37" s="94"/>
      <c r="I37" s="106"/>
      <c r="J37" s="236">
        <v>10</v>
      </c>
      <c r="K37" s="162">
        <f>SUM(J37:J40)*0.135</f>
        <v>1.35</v>
      </c>
      <c r="L37" s="169"/>
      <c r="M37" s="190"/>
      <c r="N37" s="163"/>
      <c r="O37" s="206"/>
      <c r="Q37" s="88"/>
      <c r="R37" s="89"/>
      <c r="S37" s="88"/>
      <c r="T37" s="89"/>
    </row>
    <row r="38" spans="1:20">
      <c r="A38" s="8"/>
      <c r="B38" s="24" t="s">
        <v>30</v>
      </c>
      <c r="C38" s="252" t="s">
        <v>102</v>
      </c>
      <c r="D38" s="32">
        <v>30</v>
      </c>
      <c r="E38" s="60">
        <f>D38*0.135</f>
        <v>4.0500000000000007</v>
      </c>
      <c r="F38" s="37"/>
      <c r="G38" s="81"/>
      <c r="H38" s="48"/>
      <c r="I38" s="101"/>
      <c r="J38" s="119"/>
      <c r="K38" s="120"/>
      <c r="L38" s="170"/>
      <c r="M38" s="190"/>
      <c r="N38" s="163"/>
      <c r="O38" s="206"/>
      <c r="Q38" s="88">
        <f>F38/$D$5</f>
        <v>0</v>
      </c>
      <c r="R38" s="89">
        <f>G38/$E$5</f>
        <v>0</v>
      </c>
      <c r="S38" s="88">
        <f t="shared" ref="S38:S39" si="15">H38/$D$5</f>
        <v>0</v>
      </c>
      <c r="T38" s="89">
        <f>I38/$E$5</f>
        <v>0</v>
      </c>
    </row>
    <row r="39" spans="1:20">
      <c r="A39" s="8"/>
      <c r="B39" s="55" t="s">
        <v>31</v>
      </c>
      <c r="C39" s="254"/>
      <c r="D39" s="32">
        <v>20</v>
      </c>
      <c r="E39" s="60">
        <f t="shared" ref="E39" si="16">D39*0.135</f>
        <v>2.7</v>
      </c>
      <c r="F39" s="56"/>
      <c r="G39" s="82"/>
      <c r="H39" s="48"/>
      <c r="I39" s="101"/>
      <c r="J39" s="119"/>
      <c r="K39" s="120"/>
      <c r="L39" s="168"/>
      <c r="M39" s="190"/>
      <c r="N39" s="163"/>
      <c r="O39" s="206"/>
      <c r="Q39" s="88">
        <f>F39/$D$5</f>
        <v>0</v>
      </c>
      <c r="R39" s="89">
        <f>G39/$E$5</f>
        <v>0</v>
      </c>
      <c r="S39" s="88">
        <f t="shared" si="15"/>
        <v>0</v>
      </c>
      <c r="T39" s="89">
        <f>I39/$E$5</f>
        <v>0</v>
      </c>
    </row>
    <row r="40" spans="1:20">
      <c r="A40" s="67"/>
      <c r="B40" s="68"/>
      <c r="C40" s="255"/>
      <c r="D40" s="69"/>
      <c r="E40" s="70"/>
      <c r="F40" s="71"/>
      <c r="G40" s="83"/>
      <c r="H40" s="72"/>
      <c r="I40" s="107"/>
      <c r="J40" s="126"/>
      <c r="K40" s="127"/>
      <c r="L40" s="142"/>
      <c r="M40" s="187"/>
      <c r="N40" s="164" t="s">
        <v>49</v>
      </c>
      <c r="O40" s="208"/>
      <c r="Q40" s="88"/>
      <c r="R40" s="89"/>
      <c r="S40" s="88"/>
      <c r="T40" s="89"/>
    </row>
    <row r="41" spans="1:20" ht="15.75" thickBot="1">
      <c r="A41" s="10"/>
      <c r="B41" s="26" t="s">
        <v>33</v>
      </c>
      <c r="C41" s="256"/>
      <c r="D41" s="40">
        <f>SUM(D8:D39)</f>
        <v>453</v>
      </c>
      <c r="E41" s="41">
        <f>SUM(E8:E39)</f>
        <v>61.155000000000015</v>
      </c>
      <c r="F41" s="40">
        <f>SUM(F8:F39)</f>
        <v>413</v>
      </c>
      <c r="G41" s="84">
        <f>SUM(G8:G39)</f>
        <v>55.75500000000001</v>
      </c>
      <c r="H41" s="51"/>
      <c r="I41" s="108"/>
      <c r="J41" s="128"/>
      <c r="K41" s="129"/>
      <c r="L41" s="145"/>
      <c r="M41" s="191"/>
      <c r="N41" s="145"/>
      <c r="O41" s="209"/>
    </row>
    <row r="47" spans="1:20">
      <c r="A47" s="11"/>
    </row>
  </sheetData>
  <mergeCells count="10">
    <mergeCell ref="N2:O2"/>
    <mergeCell ref="N9:N10"/>
    <mergeCell ref="O9:O10"/>
    <mergeCell ref="L2:M2"/>
    <mergeCell ref="Q4:R4"/>
    <mergeCell ref="S4:T4"/>
    <mergeCell ref="F3:G3"/>
    <mergeCell ref="H3:I3"/>
    <mergeCell ref="D3:E3"/>
    <mergeCell ref="J3:K3"/>
  </mergeCells>
  <pageMargins left="0.7" right="0.7" top="0.75" bottom="0.75" header="0.3" footer="0.3"/>
  <pageSetup orientation="portrait" horizontalDpi="4294967293" verticalDpi="4294967293" r:id="rId1"/>
  <legacyDrawing r:id="rId2"/>
</worksheet>
</file>

<file path=xl/worksheets/sheet7.xml><?xml version="1.0" encoding="utf-8"?>
<worksheet xmlns="http://schemas.openxmlformats.org/spreadsheetml/2006/main" xmlns:r="http://schemas.openxmlformats.org/officeDocument/2006/relationships">
  <dimension ref="A1:L41"/>
  <sheetViews>
    <sheetView tabSelected="1" workbookViewId="0">
      <selection activeCell="K12" sqref="K12"/>
    </sheetView>
  </sheetViews>
  <sheetFormatPr defaultRowHeight="15"/>
  <cols>
    <col min="1" max="1" width="12.28515625" bestFit="1" customWidth="1"/>
    <col min="2" max="2" width="13.28515625" bestFit="1" customWidth="1"/>
    <col min="4" max="4" width="10.28515625" customWidth="1"/>
    <col min="5" max="5" width="33.28515625" bestFit="1" customWidth="1"/>
    <col min="6" max="7" width="10.28515625" customWidth="1"/>
    <col min="8" max="8" width="12.5703125" customWidth="1"/>
    <col min="9" max="9" width="41.7109375" bestFit="1" customWidth="1"/>
    <col min="10" max="10" width="10.42578125" bestFit="1" customWidth="1"/>
  </cols>
  <sheetData>
    <row r="1" spans="1:12">
      <c r="A1" s="221" t="s">
        <v>159</v>
      </c>
      <c r="J1" s="287">
        <v>43417</v>
      </c>
    </row>
    <row r="2" spans="1:12">
      <c r="A2" t="s">
        <v>113</v>
      </c>
      <c r="B2" s="286">
        <v>43417</v>
      </c>
    </row>
    <row r="3" spans="1:12" ht="30">
      <c r="A3" s="222" t="s">
        <v>79</v>
      </c>
      <c r="B3" s="281" t="s">
        <v>18</v>
      </c>
      <c r="C3" s="281" t="s">
        <v>80</v>
      </c>
      <c r="D3" s="281" t="s">
        <v>81</v>
      </c>
      <c r="E3" s="281" t="s">
        <v>82</v>
      </c>
      <c r="F3" s="281" t="s">
        <v>83</v>
      </c>
      <c r="G3" s="281" t="s">
        <v>84</v>
      </c>
      <c r="H3" s="281" t="s">
        <v>85</v>
      </c>
      <c r="I3" s="281" t="s">
        <v>129</v>
      </c>
      <c r="J3" s="222" t="s">
        <v>144</v>
      </c>
    </row>
    <row r="4" spans="1:12">
      <c r="A4" s="223"/>
      <c r="B4" s="223"/>
      <c r="C4" s="223"/>
      <c r="D4" s="223"/>
      <c r="E4" s="223"/>
      <c r="F4" s="223"/>
      <c r="G4" s="223"/>
      <c r="H4" s="223"/>
      <c r="I4" s="223"/>
      <c r="J4" s="223"/>
    </row>
    <row r="5" spans="1:12">
      <c r="A5" s="222">
        <v>1</v>
      </c>
      <c r="B5" s="224" t="s">
        <v>143</v>
      </c>
      <c r="C5" s="223">
        <v>36</v>
      </c>
      <c r="D5" s="223"/>
      <c r="E5" s="223">
        <v>12</v>
      </c>
      <c r="F5" s="223"/>
      <c r="G5" s="223"/>
      <c r="H5" s="223">
        <v>25</v>
      </c>
      <c r="I5" s="223" t="s">
        <v>130</v>
      </c>
      <c r="J5" s="280">
        <f>C5+D5+E5/3+F5/5+G5/5+H5/5</f>
        <v>45</v>
      </c>
    </row>
    <row r="6" spans="1:12">
      <c r="A6" s="222">
        <v>2</v>
      </c>
      <c r="B6" s="276" t="s">
        <v>89</v>
      </c>
      <c r="C6" s="279">
        <f>55</f>
        <v>55</v>
      </c>
      <c r="D6" s="223">
        <v>8</v>
      </c>
      <c r="E6" s="223">
        <v>60</v>
      </c>
      <c r="F6" s="223">
        <f>(36+8)/4</f>
        <v>11</v>
      </c>
      <c r="G6" s="223"/>
      <c r="H6" s="223"/>
      <c r="I6" s="223" t="s">
        <v>131</v>
      </c>
      <c r="J6" s="280">
        <f t="shared" ref="J6:J12" si="0">C6+D6+E6/3+F6/5+G6/5+H6/5</f>
        <v>85.2</v>
      </c>
      <c r="L6" s="226" t="s">
        <v>90</v>
      </c>
    </row>
    <row r="7" spans="1:12">
      <c r="A7" s="222">
        <v>3</v>
      </c>
      <c r="B7" s="224" t="s">
        <v>91</v>
      </c>
      <c r="C7" s="227">
        <f>25+9</f>
        <v>34</v>
      </c>
      <c r="D7" s="223"/>
      <c r="E7" s="223"/>
      <c r="F7" s="223">
        <f>9/3</f>
        <v>3</v>
      </c>
      <c r="G7" s="223"/>
      <c r="H7" s="223"/>
      <c r="I7" s="223" t="s">
        <v>135</v>
      </c>
      <c r="J7" s="280">
        <f t="shared" si="0"/>
        <v>34.6</v>
      </c>
    </row>
    <row r="8" spans="1:12">
      <c r="A8" s="222">
        <v>4</v>
      </c>
      <c r="B8" s="224" t="s">
        <v>92</v>
      </c>
      <c r="C8" s="223">
        <v>37</v>
      </c>
      <c r="D8" s="223"/>
      <c r="E8" s="223"/>
      <c r="F8" s="223"/>
      <c r="G8" s="223"/>
      <c r="H8" s="223"/>
      <c r="I8" s="223" t="s">
        <v>16</v>
      </c>
      <c r="J8" s="280">
        <f t="shared" si="0"/>
        <v>37</v>
      </c>
    </row>
    <row r="9" spans="1:12">
      <c r="A9" s="222">
        <v>5</v>
      </c>
      <c r="B9" s="224" t="s">
        <v>93</v>
      </c>
      <c r="C9" s="223">
        <v>55</v>
      </c>
      <c r="D9" s="223"/>
      <c r="E9" s="223"/>
      <c r="F9" s="228">
        <f>1+3</f>
        <v>4</v>
      </c>
      <c r="G9" s="223"/>
      <c r="H9" s="223"/>
      <c r="I9" s="223" t="s">
        <v>137</v>
      </c>
      <c r="J9" s="280">
        <f t="shared" si="0"/>
        <v>55.8</v>
      </c>
    </row>
    <row r="10" spans="1:12">
      <c r="A10" s="222">
        <v>6</v>
      </c>
      <c r="B10" s="224" t="s">
        <v>95</v>
      </c>
      <c r="C10" s="277">
        <v>21</v>
      </c>
      <c r="D10" s="229"/>
      <c r="E10" s="223">
        <f>15+4</f>
        <v>19</v>
      </c>
      <c r="F10" s="223"/>
      <c r="G10" s="223"/>
      <c r="H10" s="223"/>
      <c r="I10" s="223" t="s">
        <v>139</v>
      </c>
      <c r="J10" s="280">
        <f t="shared" si="0"/>
        <v>27.333333333333332</v>
      </c>
    </row>
    <row r="11" spans="1:12">
      <c r="A11" s="222">
        <v>7</v>
      </c>
      <c r="B11" s="224" t="s">
        <v>158</v>
      </c>
      <c r="C11" s="223">
        <v>27</v>
      </c>
      <c r="D11" s="223"/>
      <c r="E11" s="223">
        <f>3+5</f>
        <v>8</v>
      </c>
      <c r="F11" s="223">
        <v>5</v>
      </c>
      <c r="G11" s="223"/>
      <c r="H11" s="223">
        <v>5</v>
      </c>
      <c r="I11" s="223" t="s">
        <v>141</v>
      </c>
      <c r="J11" s="280">
        <f t="shared" si="0"/>
        <v>31.666666666666668</v>
      </c>
    </row>
    <row r="12" spans="1:12">
      <c r="A12" s="222">
        <v>8</v>
      </c>
      <c r="B12" s="293" t="s">
        <v>103</v>
      </c>
      <c r="C12" s="294">
        <v>24</v>
      </c>
      <c r="D12" s="294"/>
      <c r="E12" s="294"/>
      <c r="F12" s="295">
        <f>C12/5</f>
        <v>4.8</v>
      </c>
      <c r="G12" s="294"/>
      <c r="H12" s="294"/>
      <c r="I12" s="294"/>
      <c r="J12" s="295">
        <f t="shared" si="0"/>
        <v>24.96</v>
      </c>
      <c r="K12" t="s">
        <v>161</v>
      </c>
    </row>
    <row r="13" spans="1:12">
      <c r="A13" s="222">
        <v>9</v>
      </c>
      <c r="B13" s="222" t="s">
        <v>96</v>
      </c>
      <c r="C13" s="223">
        <v>30</v>
      </c>
      <c r="D13" s="223"/>
      <c r="E13" s="223"/>
      <c r="F13" s="280">
        <f>C13/5</f>
        <v>6</v>
      </c>
      <c r="G13" s="223"/>
      <c r="H13" s="223"/>
      <c r="I13" s="223" t="s">
        <v>142</v>
      </c>
      <c r="J13" s="280">
        <f t="shared" ref="J6:J13" si="1">C13+D13+E13/3+F13/5+G13/5+H13/5</f>
        <v>31.2</v>
      </c>
    </row>
    <row r="14" spans="1:12">
      <c r="J14" s="230">
        <f>SUM(J5:J13)</f>
        <v>372.75999999999993</v>
      </c>
    </row>
    <row r="16" spans="1:12">
      <c r="A16" s="221" t="s">
        <v>159</v>
      </c>
    </row>
    <row r="17" spans="1:9">
      <c r="A17" t="s">
        <v>160</v>
      </c>
    </row>
    <row r="18" spans="1:9" ht="45">
      <c r="A18" s="222" t="s">
        <v>79</v>
      </c>
      <c r="B18" s="222" t="s">
        <v>18</v>
      </c>
      <c r="C18" s="222" t="s">
        <v>145</v>
      </c>
      <c r="D18" s="281" t="s">
        <v>146</v>
      </c>
      <c r="E18" s="281" t="s">
        <v>147</v>
      </c>
      <c r="F18" s="281" t="s">
        <v>148</v>
      </c>
      <c r="G18" s="281" t="s">
        <v>84</v>
      </c>
      <c r="H18" s="281" t="s">
        <v>149</v>
      </c>
      <c r="I18" s="222" t="s">
        <v>129</v>
      </c>
    </row>
    <row r="19" spans="1:9">
      <c r="A19" s="223"/>
      <c r="B19" s="223"/>
      <c r="C19" s="223"/>
      <c r="D19" s="223"/>
      <c r="E19" s="223"/>
      <c r="F19" s="223"/>
      <c r="G19" s="223"/>
      <c r="H19" s="223"/>
      <c r="I19" s="223"/>
    </row>
    <row r="20" spans="1:9">
      <c r="A20" s="222">
        <v>1</v>
      </c>
      <c r="B20" s="224" t="s">
        <v>86</v>
      </c>
      <c r="C20" s="223">
        <v>36</v>
      </c>
      <c r="D20" s="223"/>
      <c r="E20" s="223" t="s">
        <v>87</v>
      </c>
      <c r="F20" s="223"/>
      <c r="G20" s="223"/>
      <c r="H20" s="223" t="s">
        <v>88</v>
      </c>
      <c r="I20" s="223" t="s">
        <v>130</v>
      </c>
    </row>
    <row r="21" spans="1:9">
      <c r="A21" s="222">
        <v>2</v>
      </c>
      <c r="B21" s="276" t="s">
        <v>89</v>
      </c>
      <c r="C21" s="277">
        <v>55</v>
      </c>
      <c r="D21" s="223">
        <v>8</v>
      </c>
      <c r="E21" s="223" t="s">
        <v>150</v>
      </c>
      <c r="F21" s="223"/>
      <c r="G21" s="223"/>
      <c r="H21" s="223"/>
      <c r="I21" s="223" t="s">
        <v>151</v>
      </c>
    </row>
    <row r="22" spans="1:9">
      <c r="A22" s="222">
        <v>3</v>
      </c>
      <c r="B22" s="224" t="s">
        <v>132</v>
      </c>
      <c r="C22" s="227" t="s">
        <v>133</v>
      </c>
      <c r="D22" s="223"/>
      <c r="E22" s="223"/>
      <c r="F22" s="223" t="s">
        <v>134</v>
      </c>
      <c r="G22" s="223"/>
      <c r="H22" s="223"/>
      <c r="I22" s="223" t="s">
        <v>135</v>
      </c>
    </row>
    <row r="23" spans="1:9">
      <c r="A23" s="222">
        <v>4</v>
      </c>
      <c r="B23" s="224" t="s">
        <v>92</v>
      </c>
      <c r="C23" s="223">
        <v>37</v>
      </c>
      <c r="D23" s="223"/>
      <c r="E23" s="223"/>
      <c r="F23" s="223"/>
      <c r="G23" s="223"/>
      <c r="H23" s="223"/>
      <c r="I23" s="223" t="s">
        <v>16</v>
      </c>
    </row>
    <row r="24" spans="1:9" ht="150">
      <c r="A24" s="222">
        <v>5</v>
      </c>
      <c r="B24" s="224" t="s">
        <v>93</v>
      </c>
      <c r="C24" s="223" t="s">
        <v>136</v>
      </c>
      <c r="D24" s="223"/>
      <c r="E24" s="223"/>
      <c r="F24" s="228" t="s">
        <v>94</v>
      </c>
      <c r="G24" s="223"/>
      <c r="H24" s="223"/>
      <c r="I24" s="223" t="s">
        <v>137</v>
      </c>
    </row>
    <row r="25" spans="1:9">
      <c r="A25" s="222">
        <v>6</v>
      </c>
      <c r="B25" s="224" t="s">
        <v>95</v>
      </c>
      <c r="C25" s="277">
        <v>21</v>
      </c>
      <c r="D25" s="229"/>
      <c r="E25" s="223" t="s">
        <v>138</v>
      </c>
      <c r="F25" s="223"/>
      <c r="G25" s="223"/>
      <c r="H25" s="223"/>
      <c r="I25" s="223" t="s">
        <v>139</v>
      </c>
    </row>
    <row r="26" spans="1:9">
      <c r="A26" s="222">
        <v>7</v>
      </c>
      <c r="B26" s="224" t="s">
        <v>152</v>
      </c>
      <c r="C26" s="223">
        <v>27</v>
      </c>
      <c r="D26" s="223"/>
      <c r="E26" s="223" t="s">
        <v>153</v>
      </c>
      <c r="F26" s="223">
        <v>5</v>
      </c>
      <c r="G26" s="223"/>
      <c r="H26" s="223" t="s">
        <v>140</v>
      </c>
      <c r="I26" s="223" t="s">
        <v>141</v>
      </c>
    </row>
    <row r="27" spans="1:9">
      <c r="A27" s="222">
        <v>8</v>
      </c>
      <c r="B27" s="222" t="s">
        <v>96</v>
      </c>
      <c r="C27" s="223">
        <v>30</v>
      </c>
      <c r="D27" s="223"/>
      <c r="E27" s="223"/>
      <c r="F27" s="223"/>
      <c r="G27" s="223"/>
      <c r="H27" s="223"/>
      <c r="I27" s="223" t="s">
        <v>142</v>
      </c>
    </row>
    <row r="28" spans="1:9">
      <c r="A28" s="222">
        <v>9</v>
      </c>
      <c r="B28" s="222" t="s">
        <v>154</v>
      </c>
      <c r="C28" s="225">
        <v>24</v>
      </c>
      <c r="D28" s="223"/>
      <c r="E28" s="223"/>
      <c r="F28" s="223"/>
      <c r="G28" s="223"/>
      <c r="H28" s="223"/>
      <c r="I28" s="223" t="s">
        <v>155</v>
      </c>
    </row>
    <row r="29" spans="1:9">
      <c r="A29" s="76"/>
      <c r="B29" s="288"/>
      <c r="C29" s="289">
        <v>334</v>
      </c>
      <c r="D29" s="290"/>
      <c r="E29">
        <v>94</v>
      </c>
      <c r="F29">
        <v>10</v>
      </c>
      <c r="H29">
        <v>35</v>
      </c>
    </row>
    <row r="30" spans="1:9">
      <c r="E30" s="291"/>
    </row>
    <row r="31" spans="1:9">
      <c r="A31" s="223"/>
      <c r="B31" s="222" t="s">
        <v>19</v>
      </c>
      <c r="C31" s="223">
        <v>334</v>
      </c>
      <c r="D31" s="223">
        <v>8</v>
      </c>
      <c r="E31" s="223">
        <v>31.33</v>
      </c>
      <c r="F31" s="223">
        <v>2</v>
      </c>
      <c r="G31" s="223"/>
      <c r="H31" s="223">
        <v>7</v>
      </c>
      <c r="I31" s="223"/>
    </row>
    <row r="37" spans="1:3">
      <c r="A37" s="292" t="s">
        <v>156</v>
      </c>
      <c r="B37">
        <f>C31+D31+E31+F31+H31</f>
        <v>382.33</v>
      </c>
      <c r="C37" s="292">
        <v>383</v>
      </c>
    </row>
    <row r="41" spans="1:3">
      <c r="A41" t="s">
        <v>157</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HumanScapes</vt:lpstr>
      <vt:lpstr>Maitreya1  Serenity</vt:lpstr>
      <vt:lpstr>Swayam</vt:lpstr>
      <vt:lpstr>Progress</vt:lpstr>
      <vt:lpstr>Kalpana</vt:lpstr>
      <vt:lpstr>Population-WW</vt:lpstr>
      <vt:lpstr>Population Nov18</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2018-10-24T09:43:12Z</dcterms:created>
  <dcterms:modified xsi:type="dcterms:W3CDTF">2018-11-13T09:51:00Z</dcterms:modified>
</cp:coreProperties>
</file>