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RDGPS\Desktop\"/>
    </mc:Choice>
  </mc:AlternateContent>
  <xr:revisionPtr revIDLastSave="0" documentId="13_ncr:1_{E8C10FDD-2F76-42DC-939E-4EB653253887}" xr6:coauthVersionLast="36" xr6:coauthVersionMax="36" xr10:uidLastSave="{00000000-0000-0000-0000-000000000000}"/>
  <bookViews>
    <workbookView xWindow="0" yWindow="0" windowWidth="22995" windowHeight="11115" activeTab="2" xr2:uid="{00000000-000D-0000-FFFF-FFFF00000000}"/>
  </bookViews>
  <sheets>
    <sheet name="Water delivery 2015 - 2016" sheetId="8" r:id="rId1"/>
    <sheet name="Water delivery 2016 - 2017" sheetId="9" r:id="rId2"/>
    <sheet name="Water delivery 2017 - 2018" sheetId="11" r:id="rId3"/>
    <sheet name="Water delivery 2018-19" sheetId="12" r:id="rId4"/>
    <sheet name="Sukhavati Sub meters" sheetId="10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" i="12" l="1"/>
  <c r="V6" i="12" s="1"/>
  <c r="T6" i="12"/>
  <c r="W6" i="12" s="1"/>
  <c r="S7" i="12"/>
  <c r="V7" i="12" s="1"/>
  <c r="T7" i="12"/>
  <c r="W7" i="12" s="1"/>
  <c r="S8" i="12"/>
  <c r="V8" i="12" s="1"/>
  <c r="T8" i="12"/>
  <c r="W8" i="12" s="1"/>
  <c r="S9" i="12"/>
  <c r="V9" i="12" s="1"/>
  <c r="T9" i="12"/>
  <c r="W9" i="12" s="1"/>
  <c r="S10" i="12"/>
  <c r="V10" i="12" s="1"/>
  <c r="T10" i="12"/>
  <c r="W10" i="12" s="1"/>
  <c r="S11" i="12"/>
  <c r="V11" i="12" s="1"/>
  <c r="T11" i="12"/>
  <c r="W11" i="12" s="1"/>
  <c r="S12" i="12"/>
  <c r="V12" i="12" s="1"/>
  <c r="T12" i="12"/>
  <c r="W12" i="12" s="1"/>
  <c r="S13" i="12"/>
  <c r="V13" i="12" s="1"/>
  <c r="T13" i="12"/>
  <c r="W13" i="12" s="1"/>
  <c r="S14" i="12"/>
  <c r="V14" i="12" s="1"/>
  <c r="T14" i="12"/>
  <c r="W14" i="12" s="1"/>
  <c r="S15" i="12"/>
  <c r="V15" i="12" s="1"/>
  <c r="T15" i="12"/>
  <c r="W15" i="12" s="1"/>
  <c r="S16" i="12"/>
  <c r="V16" i="12" s="1"/>
  <c r="T16" i="12"/>
  <c r="W16" i="12" s="1"/>
  <c r="S17" i="12"/>
  <c r="V17" i="12" s="1"/>
  <c r="T17" i="12"/>
  <c r="W17" i="12" s="1"/>
  <c r="S18" i="12"/>
  <c r="V18" i="12" s="1"/>
  <c r="T18" i="12"/>
  <c r="W18" i="12" s="1"/>
  <c r="S19" i="12"/>
  <c r="V19" i="12" s="1"/>
  <c r="T19" i="12"/>
  <c r="W19" i="12" s="1"/>
  <c r="S20" i="12"/>
  <c r="V20" i="12" s="1"/>
  <c r="T20" i="12"/>
  <c r="W20" i="12" s="1"/>
  <c r="S21" i="12"/>
  <c r="V21" i="12" s="1"/>
  <c r="T21" i="12"/>
  <c r="W21" i="12" s="1"/>
  <c r="S22" i="12"/>
  <c r="V22" i="12" s="1"/>
  <c r="T22" i="12"/>
  <c r="W22" i="12" s="1"/>
  <c r="S23" i="12"/>
  <c r="V23" i="12" s="1"/>
  <c r="T23" i="12"/>
  <c r="W23" i="12" s="1"/>
  <c r="S24" i="12"/>
  <c r="V24" i="12" s="1"/>
  <c r="T24" i="12"/>
  <c r="W24" i="12" s="1"/>
  <c r="S25" i="12"/>
  <c r="V25" i="12" s="1"/>
  <c r="T25" i="12"/>
  <c r="W25" i="12" s="1"/>
  <c r="S26" i="12"/>
  <c r="V26" i="12" s="1"/>
  <c r="T26" i="12"/>
  <c r="W26" i="12" s="1"/>
  <c r="S27" i="12"/>
  <c r="V27" i="12" s="1"/>
  <c r="T27" i="12"/>
  <c r="W27" i="12" s="1"/>
  <c r="S28" i="12"/>
  <c r="V28" i="12" s="1"/>
  <c r="T28" i="12"/>
  <c r="W28" i="12" s="1"/>
  <c r="S29" i="12"/>
  <c r="V29" i="12" s="1"/>
  <c r="T29" i="12"/>
  <c r="W29" i="12" s="1"/>
  <c r="S30" i="12"/>
  <c r="V30" i="12" s="1"/>
  <c r="T30" i="12"/>
  <c r="W30" i="12" s="1"/>
  <c r="S31" i="12"/>
  <c r="V31" i="12" s="1"/>
  <c r="T31" i="12"/>
  <c r="W31" i="12" s="1"/>
  <c r="S32" i="12"/>
  <c r="V32" i="12" s="1"/>
  <c r="T32" i="12"/>
  <c r="W32" i="12" s="1"/>
  <c r="S33" i="12"/>
  <c r="V33" i="12" s="1"/>
  <c r="T33" i="12"/>
  <c r="W33" i="12" s="1"/>
  <c r="S34" i="12"/>
  <c r="V34" i="12" s="1"/>
  <c r="T34" i="12"/>
  <c r="W34" i="12" s="1"/>
  <c r="S35" i="12"/>
  <c r="V35" i="12" s="1"/>
  <c r="T35" i="12"/>
  <c r="W35" i="12" s="1"/>
  <c r="R35" i="12"/>
  <c r="U35" i="12" s="1"/>
  <c r="R34" i="12"/>
  <c r="U34" i="12" s="1"/>
  <c r="R33" i="12"/>
  <c r="U33" i="12" s="1"/>
  <c r="R32" i="12"/>
  <c r="U32" i="12" s="1"/>
  <c r="R31" i="12"/>
  <c r="U31" i="12" s="1"/>
  <c r="R30" i="12"/>
  <c r="U30" i="12" s="1"/>
  <c r="R29" i="12"/>
  <c r="U29" i="12" s="1"/>
  <c r="R28" i="12"/>
  <c r="U28" i="12" s="1"/>
  <c r="R27" i="12"/>
  <c r="U27" i="12" s="1"/>
  <c r="R26" i="12"/>
  <c r="U26" i="12" s="1"/>
  <c r="R25" i="12"/>
  <c r="U25" i="12" s="1"/>
  <c r="R24" i="12"/>
  <c r="U24" i="12" s="1"/>
  <c r="R23" i="12"/>
  <c r="U23" i="12" s="1"/>
  <c r="R22" i="12"/>
  <c r="U22" i="12" s="1"/>
  <c r="R21" i="12"/>
  <c r="U21" i="12" s="1"/>
  <c r="R20" i="12"/>
  <c r="U20" i="12" s="1"/>
  <c r="R19" i="12"/>
  <c r="U19" i="12" s="1"/>
  <c r="R18" i="12"/>
  <c r="U18" i="12" s="1"/>
  <c r="R17" i="12"/>
  <c r="U17" i="12" s="1"/>
  <c r="R16" i="12"/>
  <c r="U16" i="12" s="1"/>
  <c r="R15" i="12"/>
  <c r="U15" i="12" s="1"/>
  <c r="R14" i="12"/>
  <c r="U14" i="12" s="1"/>
  <c r="R13" i="12"/>
  <c r="U13" i="12" s="1"/>
  <c r="R12" i="12"/>
  <c r="U12" i="12" s="1"/>
  <c r="R11" i="12"/>
  <c r="U11" i="12" s="1"/>
  <c r="R10" i="12"/>
  <c r="U10" i="12" s="1"/>
  <c r="R9" i="12"/>
  <c r="U9" i="12" s="1"/>
  <c r="R8" i="12"/>
  <c r="U8" i="12" s="1"/>
  <c r="R7" i="12"/>
  <c r="U7" i="12" s="1"/>
  <c r="R6" i="12"/>
  <c r="U6" i="12" s="1"/>
  <c r="T5" i="12"/>
  <c r="W5" i="12" s="1"/>
  <c r="S5" i="12"/>
  <c r="V5" i="12" s="1"/>
  <c r="R5" i="12"/>
  <c r="U5" i="12" s="1"/>
  <c r="E61" i="9" l="1"/>
  <c r="F61" i="9"/>
  <c r="G61" i="9"/>
  <c r="H61" i="9"/>
  <c r="I61" i="9"/>
  <c r="J61" i="9"/>
  <c r="K61" i="9"/>
  <c r="L61" i="9"/>
  <c r="M61" i="9"/>
  <c r="N61" i="9"/>
  <c r="O61" i="9"/>
  <c r="D61" i="9"/>
  <c r="D37" i="9"/>
  <c r="E63" i="11"/>
  <c r="F63" i="11"/>
  <c r="G63" i="11"/>
  <c r="H63" i="11"/>
  <c r="I63" i="11"/>
  <c r="J63" i="11"/>
  <c r="K63" i="11"/>
  <c r="L63" i="11"/>
  <c r="M63" i="11"/>
  <c r="N63" i="11"/>
  <c r="O63" i="11"/>
  <c r="D63" i="11"/>
  <c r="D57" i="11"/>
  <c r="D58" i="11" s="1"/>
  <c r="P59" i="11"/>
  <c r="K65" i="12"/>
  <c r="D65" i="12"/>
  <c r="E65" i="12"/>
  <c r="F65" i="12"/>
  <c r="G65" i="12"/>
  <c r="H65" i="12"/>
  <c r="I65" i="12"/>
  <c r="J65" i="12"/>
  <c r="L65" i="12"/>
  <c r="M65" i="12"/>
  <c r="N65" i="12"/>
  <c r="C65" i="12"/>
  <c r="C66" i="12"/>
  <c r="C64" i="12"/>
  <c r="C63" i="12"/>
  <c r="C55" i="12"/>
  <c r="C38" i="12"/>
  <c r="O58" i="12" l="1"/>
  <c r="E74" i="12"/>
  <c r="E75" i="12"/>
  <c r="C77" i="12"/>
  <c r="E77" i="12" s="1"/>
  <c r="C78" i="12"/>
  <c r="E78" i="12" s="1"/>
  <c r="C80" i="12"/>
  <c r="E80" i="12" s="1"/>
  <c r="C81" i="12"/>
  <c r="E81" i="12" s="1"/>
  <c r="E38" i="12" l="1"/>
  <c r="C57" i="12" l="1"/>
  <c r="C58" i="12" s="1"/>
  <c r="C59" i="12" s="1"/>
  <c r="D55" i="12" l="1"/>
  <c r="E55" i="12"/>
  <c r="F55" i="12"/>
  <c r="G55" i="12"/>
  <c r="H55" i="12"/>
  <c r="I55" i="12"/>
  <c r="J55" i="12"/>
  <c r="K55" i="12"/>
  <c r="L55" i="12"/>
  <c r="M55" i="12"/>
  <c r="N55" i="12"/>
  <c r="O71" i="12"/>
  <c r="N66" i="12"/>
  <c r="M66" i="12"/>
  <c r="L66" i="12"/>
  <c r="K66" i="12"/>
  <c r="J66" i="12"/>
  <c r="I66" i="12"/>
  <c r="H66" i="12"/>
  <c r="G66" i="12"/>
  <c r="F66" i="12"/>
  <c r="E66" i="12"/>
  <c r="D66" i="12"/>
  <c r="N64" i="12"/>
  <c r="M64" i="12"/>
  <c r="L64" i="12"/>
  <c r="K64" i="12"/>
  <c r="J64" i="12"/>
  <c r="I64" i="12"/>
  <c r="H64" i="12"/>
  <c r="G64" i="12"/>
  <c r="F64" i="12"/>
  <c r="E64" i="12"/>
  <c r="D64" i="12"/>
  <c r="N63" i="12"/>
  <c r="M63" i="12"/>
  <c r="L63" i="12"/>
  <c r="K63" i="12"/>
  <c r="J63" i="12"/>
  <c r="I63" i="12"/>
  <c r="H63" i="12"/>
  <c r="G63" i="12"/>
  <c r="E6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N57" i="12"/>
  <c r="N58" i="12" s="1"/>
  <c r="M57" i="12"/>
  <c r="M58" i="12" s="1"/>
  <c r="L57" i="12"/>
  <c r="L58" i="12" s="1"/>
  <c r="K57" i="12"/>
  <c r="K58" i="12" s="1"/>
  <c r="J57" i="12"/>
  <c r="J58" i="12" s="1"/>
  <c r="I57" i="12"/>
  <c r="I58" i="12" s="1"/>
  <c r="H57" i="12"/>
  <c r="H58" i="12" s="1"/>
  <c r="G57" i="12"/>
  <c r="G58" i="12" s="1"/>
  <c r="E57" i="12"/>
  <c r="E58" i="12" s="1"/>
  <c r="O53" i="12"/>
  <c r="O52" i="12"/>
  <c r="O51" i="12"/>
  <c r="O50" i="12"/>
  <c r="O49" i="12"/>
  <c r="O48" i="12"/>
  <c r="O47" i="12"/>
  <c r="O46" i="12"/>
  <c r="O45" i="12"/>
  <c r="O44" i="12"/>
  <c r="O43" i="12"/>
  <c r="O42" i="12"/>
  <c r="O40" i="12"/>
  <c r="N38" i="12"/>
  <c r="M38" i="12"/>
  <c r="L38" i="12"/>
  <c r="K38" i="12"/>
  <c r="J38" i="12"/>
  <c r="J67" i="12" s="1"/>
  <c r="I38" i="12"/>
  <c r="H38" i="12"/>
  <c r="G38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F57" i="12"/>
  <c r="F58" i="12" s="1"/>
  <c r="D57" i="12"/>
  <c r="D58" i="12" s="1"/>
  <c r="D59" i="12" s="1"/>
  <c r="O10" i="12"/>
  <c r="O9" i="12"/>
  <c r="O8" i="12"/>
  <c r="O7" i="12"/>
  <c r="O6" i="12"/>
  <c r="O5" i="12"/>
  <c r="E67" i="12" l="1"/>
  <c r="E68" i="12" s="1"/>
  <c r="E59" i="12"/>
  <c r="L67" i="12"/>
  <c r="L68" i="12" s="1"/>
  <c r="H67" i="12"/>
  <c r="H68" i="12" s="1"/>
  <c r="N67" i="12"/>
  <c r="N68" i="12" s="1"/>
  <c r="J68" i="12"/>
  <c r="O66" i="12"/>
  <c r="O64" i="12"/>
  <c r="O65" i="12"/>
  <c r="O55" i="12"/>
  <c r="O38" i="12"/>
  <c r="C67" i="12"/>
  <c r="C68" i="12" s="1"/>
  <c r="G67" i="12"/>
  <c r="G68" i="12" s="1"/>
  <c r="I67" i="12"/>
  <c r="I68" i="12" s="1"/>
  <c r="K67" i="12"/>
  <c r="K68" i="12" s="1"/>
  <c r="M67" i="12"/>
  <c r="M68" i="12" s="1"/>
  <c r="O72" i="12"/>
  <c r="D38" i="12"/>
  <c r="D67" i="12" s="1"/>
  <c r="F38" i="12"/>
  <c r="F67" i="12" s="1"/>
  <c r="D63" i="12"/>
  <c r="F63" i="12"/>
  <c r="M55" i="11"/>
  <c r="O57" i="11"/>
  <c r="O58" i="11" s="1"/>
  <c r="F68" i="12" l="1"/>
  <c r="D68" i="12"/>
  <c r="O57" i="12"/>
  <c r="O60" i="12" s="1"/>
  <c r="O67" i="12"/>
  <c r="O63" i="12"/>
  <c r="J55" i="9"/>
  <c r="J56" i="9" s="1"/>
  <c r="O68" i="12" l="1"/>
  <c r="P64" i="12" s="1"/>
  <c r="M57" i="11"/>
  <c r="M58" i="11" s="1"/>
  <c r="P66" i="12" l="1"/>
  <c r="P67" i="12"/>
  <c r="P63" i="12"/>
  <c r="P65" i="12"/>
  <c r="N55" i="11"/>
  <c r="L38" i="11" l="1"/>
  <c r="M38" i="11" l="1"/>
  <c r="K57" i="11" l="1"/>
  <c r="K58" i="11" s="1"/>
  <c r="K38" i="11"/>
  <c r="K55" i="11"/>
  <c r="J38" i="11" l="1"/>
  <c r="J57" i="11" l="1"/>
  <c r="J58" i="11" s="1"/>
  <c r="I55" i="11" l="1"/>
  <c r="G13" i="11" l="1"/>
  <c r="G12" i="11"/>
  <c r="G11" i="11"/>
  <c r="G55" i="11"/>
  <c r="G57" i="11" l="1"/>
  <c r="G58" i="11" s="1"/>
  <c r="F55" i="11"/>
  <c r="P33" i="11" l="1"/>
  <c r="E11" i="11" l="1"/>
  <c r="E64" i="11" l="1"/>
  <c r="F64" i="11"/>
  <c r="G64" i="11"/>
  <c r="H64" i="11"/>
  <c r="I64" i="11"/>
  <c r="J64" i="11"/>
  <c r="K64" i="11"/>
  <c r="L64" i="11"/>
  <c r="M64" i="11"/>
  <c r="N64" i="11"/>
  <c r="O64" i="11"/>
  <c r="E62" i="11"/>
  <c r="F62" i="11"/>
  <c r="G62" i="11"/>
  <c r="H62" i="11"/>
  <c r="I62" i="11"/>
  <c r="J62" i="11"/>
  <c r="K62" i="11"/>
  <c r="L62" i="11"/>
  <c r="M62" i="11"/>
  <c r="N62" i="11"/>
  <c r="O62" i="11"/>
  <c r="E61" i="11"/>
  <c r="F61" i="11"/>
  <c r="G61" i="11"/>
  <c r="H61" i="11"/>
  <c r="I61" i="11"/>
  <c r="J61" i="11"/>
  <c r="K61" i="11"/>
  <c r="L61" i="11"/>
  <c r="M61" i="11"/>
  <c r="N61" i="11"/>
  <c r="O61" i="11"/>
  <c r="H55" i="11"/>
  <c r="J55" i="11"/>
  <c r="L55" i="11"/>
  <c r="O55" i="11"/>
  <c r="E55" i="11"/>
  <c r="E38" i="11"/>
  <c r="F38" i="11"/>
  <c r="G38" i="11"/>
  <c r="H38" i="11"/>
  <c r="I38" i="11"/>
  <c r="N38" i="11"/>
  <c r="O38" i="11"/>
  <c r="P69" i="11" l="1"/>
  <c r="D64" i="11"/>
  <c r="P64" i="11" s="1"/>
  <c r="P63" i="11"/>
  <c r="D62" i="11"/>
  <c r="P62" i="11" s="1"/>
  <c r="D61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N57" i="11"/>
  <c r="N58" i="11" s="1"/>
  <c r="L57" i="11"/>
  <c r="L58" i="11" s="1"/>
  <c r="I57" i="11"/>
  <c r="I58" i="11" s="1"/>
  <c r="I65" i="11" s="1"/>
  <c r="H57" i="11"/>
  <c r="H58" i="11" s="1"/>
  <c r="H65" i="11" s="1"/>
  <c r="F57" i="11"/>
  <c r="F58" i="11" s="1"/>
  <c r="D55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0" i="11"/>
  <c r="O65" i="11"/>
  <c r="N65" i="11"/>
  <c r="M65" i="11"/>
  <c r="L65" i="11"/>
  <c r="K65" i="11"/>
  <c r="J65" i="11"/>
  <c r="G65" i="11"/>
  <c r="F65" i="11"/>
  <c r="D38" i="11"/>
  <c r="D65" i="11" s="1"/>
  <c r="P36" i="11"/>
  <c r="P35" i="11"/>
  <c r="P34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E57" i="11"/>
  <c r="E58" i="11" s="1"/>
  <c r="P58" i="11" s="1"/>
  <c r="P10" i="11"/>
  <c r="P9" i="11"/>
  <c r="P8" i="11"/>
  <c r="P7" i="11"/>
  <c r="P6" i="11"/>
  <c r="P5" i="11"/>
  <c r="P55" i="11" l="1"/>
  <c r="F66" i="11"/>
  <c r="H66" i="11"/>
  <c r="J66" i="11"/>
  <c r="L66" i="11"/>
  <c r="N66" i="11"/>
  <c r="P70" i="11"/>
  <c r="D66" i="11"/>
  <c r="G66" i="11"/>
  <c r="I66" i="11"/>
  <c r="K66" i="11"/>
  <c r="M66" i="11"/>
  <c r="O66" i="11"/>
  <c r="P11" i="11"/>
  <c r="P38" i="11" s="1"/>
  <c r="P57" i="11" s="1"/>
  <c r="E65" i="11"/>
  <c r="P65" i="11" s="1"/>
  <c r="P61" i="11"/>
  <c r="D16" i="10"/>
  <c r="D17" i="10" s="1"/>
  <c r="E16" i="10"/>
  <c r="E17" i="10" s="1"/>
  <c r="F16" i="10"/>
  <c r="F17" i="10" s="1"/>
  <c r="G16" i="10"/>
  <c r="G17" i="10" s="1"/>
  <c r="H16" i="10"/>
  <c r="H17" i="10" s="1"/>
  <c r="I16" i="10"/>
  <c r="I17" i="10" s="1"/>
  <c r="J16" i="10"/>
  <c r="J17" i="10" s="1"/>
  <c r="K16" i="10"/>
  <c r="K17" i="10" s="1"/>
  <c r="L16" i="10"/>
  <c r="L17" i="10" s="1"/>
  <c r="M16" i="10"/>
  <c r="M17" i="10" s="1"/>
  <c r="N16" i="10"/>
  <c r="N17" i="10" s="1"/>
  <c r="C16" i="10"/>
  <c r="C17" i="10" s="1"/>
  <c r="O15" i="10"/>
  <c r="O14" i="10"/>
  <c r="O13" i="10"/>
  <c r="O12" i="10"/>
  <c r="O11" i="10"/>
  <c r="O10" i="10"/>
  <c r="O9" i="10"/>
  <c r="O8" i="10"/>
  <c r="O7" i="10"/>
  <c r="O5" i="10"/>
  <c r="E66" i="11" l="1"/>
  <c r="P66" i="11" s="1"/>
  <c r="O16" i="10"/>
  <c r="O41" i="9"/>
  <c r="Q63" i="11" l="1"/>
  <c r="Q62" i="11"/>
  <c r="Q64" i="11"/>
  <c r="Q61" i="11"/>
  <c r="Q65" i="11"/>
  <c r="N53" i="9"/>
  <c r="L11" i="9" l="1"/>
  <c r="L55" i="9" s="1"/>
  <c r="L56" i="9" s="1"/>
  <c r="O59" i="9" l="1"/>
  <c r="N59" i="9"/>
  <c r="M59" i="9"/>
  <c r="L59" i="9"/>
  <c r="K59" i="9"/>
  <c r="J59" i="9"/>
  <c r="I59" i="9"/>
  <c r="H59" i="9"/>
  <c r="G59" i="9"/>
  <c r="F59" i="9"/>
  <c r="E59" i="9"/>
  <c r="K53" i="9" l="1"/>
  <c r="L53" i="9"/>
  <c r="M53" i="9"/>
  <c r="O53" i="9"/>
  <c r="D59" i="9" l="1"/>
  <c r="J53" i="9" l="1"/>
  <c r="I53" i="9" l="1"/>
  <c r="H41" i="9" l="1"/>
  <c r="F53" i="9" l="1"/>
  <c r="P33" i="9"/>
  <c r="P34" i="9"/>
  <c r="P35" i="9"/>
  <c r="F55" i="9" l="1"/>
  <c r="F56" i="9" s="1"/>
  <c r="G55" i="9"/>
  <c r="G56" i="9" s="1"/>
  <c r="H55" i="9"/>
  <c r="H56" i="9" s="1"/>
  <c r="I55" i="9"/>
  <c r="I56" i="9" s="1"/>
  <c r="K55" i="9"/>
  <c r="K56" i="9" s="1"/>
  <c r="M55" i="9"/>
  <c r="M56" i="9" s="1"/>
  <c r="N55" i="9"/>
  <c r="N56" i="9" s="1"/>
  <c r="O55" i="9"/>
  <c r="O56" i="9" s="1"/>
  <c r="E62" i="9"/>
  <c r="F62" i="9"/>
  <c r="G62" i="9"/>
  <c r="H62" i="9"/>
  <c r="I62" i="9"/>
  <c r="J62" i="9"/>
  <c r="K62" i="9"/>
  <c r="L62" i="9"/>
  <c r="M62" i="9"/>
  <c r="N62" i="9"/>
  <c r="O62" i="9"/>
  <c r="E60" i="9"/>
  <c r="F60" i="9"/>
  <c r="G60" i="9"/>
  <c r="H60" i="9"/>
  <c r="I60" i="9"/>
  <c r="J60" i="9"/>
  <c r="K60" i="9"/>
  <c r="L60" i="9"/>
  <c r="M60" i="9"/>
  <c r="N60" i="9"/>
  <c r="O60" i="9"/>
  <c r="E68" i="9"/>
  <c r="F68" i="9"/>
  <c r="G68" i="9"/>
  <c r="H68" i="9"/>
  <c r="I68" i="9"/>
  <c r="J68" i="9"/>
  <c r="K68" i="9"/>
  <c r="L68" i="9"/>
  <c r="M68" i="9"/>
  <c r="N68" i="9"/>
  <c r="O68" i="9"/>
  <c r="E55" i="9"/>
  <c r="E56" i="9" s="1"/>
  <c r="E37" i="9"/>
  <c r="F37" i="9"/>
  <c r="G37" i="9"/>
  <c r="H37" i="9"/>
  <c r="I37" i="9"/>
  <c r="J37" i="9"/>
  <c r="K37" i="9"/>
  <c r="L37" i="9"/>
  <c r="M37" i="9"/>
  <c r="N37" i="9"/>
  <c r="O37" i="9"/>
  <c r="D62" i="9" l="1"/>
  <c r="P62" i="9" l="1"/>
  <c r="P61" i="9"/>
  <c r="D60" i="9"/>
  <c r="P60" i="9" s="1"/>
  <c r="P59" i="9"/>
  <c r="P31" i="9" l="1"/>
  <c r="P32" i="9"/>
  <c r="P30" i="9"/>
  <c r="D55" i="9" l="1"/>
  <c r="D56" i="9" s="1"/>
  <c r="P56" i="9" s="1"/>
  <c r="P5" i="8" l="1"/>
  <c r="M53" i="8" l="1"/>
  <c r="O53" i="8"/>
  <c r="N53" i="8"/>
  <c r="L53" i="8"/>
  <c r="D53" i="8"/>
  <c r="E53" i="8"/>
  <c r="F53" i="8"/>
  <c r="G53" i="8"/>
  <c r="H53" i="8"/>
  <c r="I53" i="8"/>
  <c r="J53" i="8"/>
  <c r="K53" i="8"/>
  <c r="K55" i="8" s="1"/>
  <c r="P67" i="9" l="1"/>
  <c r="O63" i="9"/>
  <c r="O64" i="9" s="1"/>
  <c r="N63" i="9"/>
  <c r="N64" i="9" s="1"/>
  <c r="M63" i="9"/>
  <c r="M64" i="9" s="1"/>
  <c r="L63" i="9"/>
  <c r="L64" i="9" s="1"/>
  <c r="K63" i="9"/>
  <c r="K64" i="9" s="1"/>
  <c r="J63" i="9"/>
  <c r="J64" i="9" s="1"/>
  <c r="I63" i="9"/>
  <c r="I64" i="9" s="1"/>
  <c r="H53" i="9"/>
  <c r="H63" i="9" s="1"/>
  <c r="H64" i="9" s="1"/>
  <c r="G53" i="9"/>
  <c r="G63" i="9" s="1"/>
  <c r="G64" i="9" s="1"/>
  <c r="F63" i="9"/>
  <c r="F64" i="9" s="1"/>
  <c r="E53" i="9"/>
  <c r="E63" i="9" s="1"/>
  <c r="E64" i="9" s="1"/>
  <c r="P50" i="9"/>
  <c r="P49" i="9"/>
  <c r="P48" i="9"/>
  <c r="P47" i="9"/>
  <c r="P46" i="9"/>
  <c r="P45" i="9"/>
  <c r="P44" i="9"/>
  <c r="P43" i="9"/>
  <c r="P42" i="9"/>
  <c r="P41" i="9"/>
  <c r="P39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7" i="9" l="1"/>
  <c r="P51" i="8" l="1"/>
  <c r="P50" i="8"/>
  <c r="L36" i="8" l="1"/>
  <c r="P7" i="8"/>
  <c r="L55" i="8"/>
  <c r="K36" i="8" l="1"/>
  <c r="K38" i="8" s="1"/>
  <c r="P62" i="8" l="1"/>
  <c r="J55" i="8"/>
  <c r="M55" i="8"/>
  <c r="N55" i="8"/>
  <c r="O55" i="8"/>
  <c r="I55" i="8"/>
  <c r="P49" i="8"/>
  <c r="P48" i="8"/>
  <c r="P47" i="8"/>
  <c r="P46" i="8"/>
  <c r="P45" i="8"/>
  <c r="P44" i="8"/>
  <c r="P43" i="8"/>
  <c r="P42" i="8"/>
  <c r="P40" i="8"/>
  <c r="J36" i="8"/>
  <c r="J58" i="8" s="1"/>
  <c r="L58" i="8"/>
  <c r="M36" i="8"/>
  <c r="M58" i="8" s="1"/>
  <c r="N36" i="8"/>
  <c r="N58" i="8" s="1"/>
  <c r="O36" i="8"/>
  <c r="O58" i="8" s="1"/>
  <c r="I36" i="8"/>
  <c r="I58" i="8" s="1"/>
  <c r="L38" i="8"/>
  <c r="L57" i="8" s="1"/>
  <c r="O38" i="8"/>
  <c r="P34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H55" i="8"/>
  <c r="G55" i="8"/>
  <c r="F55" i="8"/>
  <c r="E55" i="8"/>
  <c r="D55" i="8"/>
  <c r="H36" i="8"/>
  <c r="H38" i="8" s="1"/>
  <c r="G36" i="8"/>
  <c r="G58" i="8" s="1"/>
  <c r="F36" i="8"/>
  <c r="F38" i="8" s="1"/>
  <c r="E36" i="8"/>
  <c r="E58" i="8" s="1"/>
  <c r="D36" i="8"/>
  <c r="D38" i="8" s="1"/>
  <c r="D57" i="8" l="1"/>
  <c r="L59" i="8"/>
  <c r="L63" i="8" s="1"/>
  <c r="O57" i="8"/>
  <c r="O59" i="8" s="1"/>
  <c r="O63" i="8" s="1"/>
  <c r="I38" i="8"/>
  <c r="I57" i="8" s="1"/>
  <c r="I59" i="8" s="1"/>
  <c r="I63" i="8" s="1"/>
  <c r="N38" i="8"/>
  <c r="N57" i="8" s="1"/>
  <c r="N59" i="8" s="1"/>
  <c r="N63" i="8" s="1"/>
  <c r="M38" i="8"/>
  <c r="M57" i="8" s="1"/>
  <c r="M59" i="8" s="1"/>
  <c r="M63" i="8" s="1"/>
  <c r="F57" i="8"/>
  <c r="H57" i="8"/>
  <c r="H59" i="8" s="1"/>
  <c r="H63" i="8" s="1"/>
  <c r="D58" i="8"/>
  <c r="H58" i="8"/>
  <c r="P36" i="8"/>
  <c r="J38" i="8"/>
  <c r="J57" i="8" s="1"/>
  <c r="J59" i="8" s="1"/>
  <c r="J63" i="8" s="1"/>
  <c r="P38" i="8"/>
  <c r="F58" i="8"/>
  <c r="E38" i="8"/>
  <c r="E57" i="8" s="1"/>
  <c r="E59" i="8" s="1"/>
  <c r="E63" i="8" s="1"/>
  <c r="G38" i="8"/>
  <c r="G57" i="8" s="1"/>
  <c r="G59" i="8" s="1"/>
  <c r="G63" i="8" s="1"/>
  <c r="D59" i="8" l="1"/>
  <c r="D63" i="8"/>
  <c r="F59" i="8"/>
  <c r="F63" i="8" s="1"/>
  <c r="K58" i="8" l="1"/>
  <c r="P53" i="8"/>
  <c r="P58" i="8" s="1"/>
  <c r="K57" i="8"/>
  <c r="K59" i="8" l="1"/>
  <c r="K63" i="8"/>
  <c r="P63" i="8" s="1"/>
  <c r="P55" i="8"/>
  <c r="P57" i="8" s="1"/>
  <c r="P59" i="8" s="1"/>
  <c r="D68" i="9"/>
  <c r="P68" i="9" s="1"/>
  <c r="P51" i="9"/>
  <c r="P53" i="9" s="1"/>
  <c r="D53" i="9"/>
  <c r="D63" i="9" l="1"/>
  <c r="P63" i="9" s="1"/>
  <c r="P55" i="9"/>
  <c r="D64" i="9" l="1"/>
  <c r="P64" i="9" s="1"/>
  <c r="Q63" i="9" s="1"/>
  <c r="O17" i="10"/>
  <c r="Q61" i="9" l="1"/>
  <c r="Q60" i="9"/>
  <c r="Q62" i="9"/>
  <c r="Q59" i="9"/>
  <c r="P5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watter</author>
  </authors>
  <commentList>
    <comment ref="H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watter:</t>
        </r>
        <r>
          <rPr>
            <sz val="9"/>
            <color indexed="81"/>
            <rFont val="Tahoma"/>
            <family val="2"/>
          </rPr>
          <t xml:space="preserve">
Water Leakage</t>
        </r>
      </text>
    </comment>
    <comment ref="H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watter:</t>
        </r>
        <r>
          <rPr>
            <sz val="9"/>
            <color indexed="81"/>
            <rFont val="Tahoma"/>
            <family val="2"/>
          </rPr>
          <t xml:space="preserve">
Water Leakage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watter</author>
  </authors>
  <commentList>
    <comment ref="H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watter:</t>
        </r>
        <r>
          <rPr>
            <sz val="9"/>
            <color indexed="81"/>
            <rFont val="Tahoma"/>
            <family val="2"/>
          </rPr>
          <t xml:space="preserve">
Water Leakage</t>
        </r>
      </text>
    </comment>
    <comment ref="H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watter:</t>
        </r>
        <r>
          <rPr>
            <sz val="9"/>
            <color indexed="81"/>
            <rFont val="Tahoma"/>
            <family val="2"/>
          </rPr>
          <t xml:space="preserve">
Water Leakage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watter</author>
  </authors>
  <commentList>
    <comment ref="D14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watter:</t>
        </r>
        <r>
          <rPr>
            <sz val="9"/>
            <color indexed="81"/>
            <rFont val="Tahoma"/>
            <charset val="1"/>
          </rPr>
          <t xml:space="preserve">
Heavy leak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watter</author>
  </authors>
  <commentList>
    <comment ref="G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watter:</t>
        </r>
        <r>
          <rPr>
            <sz val="9"/>
            <color indexed="81"/>
            <rFont val="Tahoma"/>
            <family val="2"/>
          </rPr>
          <t xml:space="preserve">
Water Leakage</t>
        </r>
      </text>
    </comment>
    <comment ref="G1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watter:</t>
        </r>
        <r>
          <rPr>
            <sz val="9"/>
            <color indexed="81"/>
            <rFont val="Tahoma"/>
            <family val="2"/>
          </rPr>
          <t xml:space="preserve">
Water Leakage
</t>
        </r>
      </text>
    </comment>
  </commentList>
</comments>
</file>

<file path=xl/sharedStrings.xml><?xml version="1.0" encoding="utf-8"?>
<sst xmlns="http://schemas.openxmlformats.org/spreadsheetml/2006/main" count="375" uniqueCount="113">
  <si>
    <t>Update Water supply</t>
  </si>
  <si>
    <t>Every month</t>
  </si>
  <si>
    <t>May</t>
  </si>
  <si>
    <t>Main meters</t>
  </si>
  <si>
    <t>Communities</t>
  </si>
  <si>
    <t>Residential Zone</t>
  </si>
  <si>
    <t>Creativity</t>
  </si>
  <si>
    <t>Invocation</t>
  </si>
  <si>
    <t>Line of Force</t>
  </si>
  <si>
    <t>Luminosity</t>
  </si>
  <si>
    <t>Maitraiye</t>
  </si>
  <si>
    <t>Prarthna</t>
  </si>
  <si>
    <t>Prayatna</t>
  </si>
  <si>
    <t>Realisation</t>
  </si>
  <si>
    <t>Sailam-1</t>
  </si>
  <si>
    <t>Sailam-2</t>
  </si>
  <si>
    <t>Surrender</t>
  </si>
  <si>
    <t>Swayam</t>
  </si>
  <si>
    <t>Sukhavati</t>
  </si>
  <si>
    <t>Auroville Library</t>
  </si>
  <si>
    <t>Total Residential Zone</t>
  </si>
  <si>
    <t>Ilaignarkal School</t>
  </si>
  <si>
    <t>Inspiration</t>
  </si>
  <si>
    <t>Mitra Guest House</t>
  </si>
  <si>
    <t>Citadine</t>
  </si>
  <si>
    <t>Town Hall</t>
  </si>
  <si>
    <t>Foundation Office</t>
  </si>
  <si>
    <t>Saiier Office</t>
  </si>
  <si>
    <t>Total Habitat &amp; Adm. Zone</t>
  </si>
  <si>
    <t>Total m³ water deliverd</t>
  </si>
  <si>
    <t>Madhuca &amp; Victory</t>
  </si>
  <si>
    <t>Maitraiye-2</t>
  </si>
  <si>
    <t>Arati-3</t>
  </si>
  <si>
    <t>Losses</t>
  </si>
  <si>
    <t>Arati-1 &amp; 2</t>
  </si>
  <si>
    <t>Aug</t>
  </si>
  <si>
    <t>Sep</t>
  </si>
  <si>
    <t>Oct</t>
  </si>
  <si>
    <t>Nov</t>
  </si>
  <si>
    <t>Dec</t>
  </si>
  <si>
    <t>Jan</t>
  </si>
  <si>
    <t>Feb</t>
  </si>
  <si>
    <t>Total m³ water losses</t>
  </si>
  <si>
    <t>Total m³ water extracted</t>
  </si>
  <si>
    <t>Habitat &amp; Admin. area</t>
  </si>
  <si>
    <t>Main figures</t>
  </si>
  <si>
    <t>Days</t>
  </si>
  <si>
    <t>m³ water per day</t>
  </si>
  <si>
    <t>Total</t>
  </si>
  <si>
    <t>June</t>
  </si>
  <si>
    <t>July</t>
  </si>
  <si>
    <t>Deepanam</t>
  </si>
  <si>
    <t>Krishnamoorthy</t>
  </si>
  <si>
    <t>Invocation 4</t>
  </si>
  <si>
    <t>Pre creche</t>
  </si>
  <si>
    <t>Sanjana</t>
  </si>
  <si>
    <t>April</t>
  </si>
  <si>
    <t>AWS Water Supply</t>
  </si>
  <si>
    <t>March</t>
  </si>
  <si>
    <t xml:space="preserve"> </t>
  </si>
  <si>
    <t>MML Infra Pvt Ltd.</t>
  </si>
  <si>
    <t>Manoj</t>
  </si>
  <si>
    <t>Nolly House</t>
  </si>
  <si>
    <t>Sante</t>
  </si>
  <si>
    <t>Water delivery in m³</t>
  </si>
  <si>
    <t>Archives</t>
  </si>
  <si>
    <t>Line of Force (Progress)</t>
  </si>
  <si>
    <t>Sailam-2 (Humility)</t>
  </si>
  <si>
    <t>Logu</t>
  </si>
  <si>
    <t>Lila Loka</t>
  </si>
  <si>
    <t>Last School</t>
  </si>
  <si>
    <t>Kalpana site  Mr.Satyakam</t>
  </si>
  <si>
    <t>Residential water delivery</t>
  </si>
  <si>
    <t>Construction water delivery</t>
  </si>
  <si>
    <t>Other water delivery</t>
  </si>
  <si>
    <t>Services &amp; Offices</t>
  </si>
  <si>
    <t>TOTAL</t>
  </si>
  <si>
    <t>Maitreye</t>
  </si>
  <si>
    <t>Maitreye-2</t>
  </si>
  <si>
    <t>Sunship</t>
  </si>
  <si>
    <t>Humanscapes</t>
  </si>
  <si>
    <t>Losses RZ</t>
  </si>
  <si>
    <t>Losses Habitat</t>
  </si>
  <si>
    <t>Neem Tree project</t>
  </si>
  <si>
    <t>Gerard</t>
  </si>
  <si>
    <t>Rakhal &amp; Dominique</t>
  </si>
  <si>
    <t>Emmanuele &amp; Yvelise</t>
  </si>
  <si>
    <t>Hendri</t>
  </si>
  <si>
    <t>Jana</t>
  </si>
  <si>
    <t>Kavit Kumar</t>
  </si>
  <si>
    <t>Sandrine</t>
  </si>
  <si>
    <t>Claire herve</t>
  </si>
  <si>
    <t>Costantino</t>
  </si>
  <si>
    <t>Main Meter</t>
  </si>
  <si>
    <t>Loss</t>
  </si>
  <si>
    <t>Habitat &amp; Admin. Area(Main Meter)</t>
  </si>
  <si>
    <t>AVES construction</t>
  </si>
  <si>
    <t>Serenity project</t>
  </si>
  <si>
    <t>Maitreye-I</t>
  </si>
  <si>
    <t>Opening</t>
  </si>
  <si>
    <t>closing</t>
  </si>
  <si>
    <t>M3</t>
  </si>
  <si>
    <t>April'2018</t>
  </si>
  <si>
    <t>Ilaignargal borewell</t>
  </si>
  <si>
    <t>Outlet meter</t>
  </si>
  <si>
    <t>May'2018</t>
  </si>
  <si>
    <t>June'2018</t>
  </si>
  <si>
    <t>No. of people</t>
  </si>
  <si>
    <t>april</t>
  </si>
  <si>
    <t>may</t>
  </si>
  <si>
    <t>june</t>
  </si>
  <si>
    <t>Consumption (ltrs) per head per day</t>
  </si>
  <si>
    <t>Consumption (cum) per head (month)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</si>
</sst>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 x14ac:knownFonts="1">
    <font>
      <sz val="8"/>
      <name val="Arial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3" fontId="0" fillId="0" borderId="0" xfId="0" applyNumberFormat="1"/>
    <xf numFmtId="0" fontId="20" fillId="0" borderId="0" xfId="0" applyFont="1"/>
    <xf numFmtId="0" fontId="21" fillId="0" borderId="0" xfId="0" applyFont="1"/>
    <xf numFmtId="0" fontId="20" fillId="0" borderId="15" xfId="0" applyFont="1" applyBorder="1"/>
    <xf numFmtId="0" fontId="21" fillId="0" borderId="12" xfId="0" applyFont="1" applyBorder="1"/>
    <xf numFmtId="0" fontId="21" fillId="0" borderId="10" xfId="0" applyFont="1" applyBorder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/>
    <xf numFmtId="3" fontId="21" fillId="0" borderId="0" xfId="0" applyNumberFormat="1" applyFont="1" applyBorder="1"/>
    <xf numFmtId="3" fontId="21" fillId="0" borderId="11" xfId="0" applyNumberFormat="1" applyFont="1" applyBorder="1"/>
    <xf numFmtId="0" fontId="20" fillId="0" borderId="11" xfId="0" applyFont="1" applyBorder="1"/>
    <xf numFmtId="0" fontId="21" fillId="0" borderId="11" xfId="37" applyFont="1" applyBorder="1"/>
    <xf numFmtId="0" fontId="21" fillId="0" borderId="11" xfId="37" applyFont="1" applyFill="1" applyBorder="1"/>
    <xf numFmtId="0" fontId="20" fillId="0" borderId="11" xfId="37" applyFont="1" applyBorder="1"/>
    <xf numFmtId="0" fontId="21" fillId="0" borderId="11" xfId="0" applyFont="1" applyBorder="1"/>
    <xf numFmtId="3" fontId="21" fillId="0" borderId="17" xfId="0" applyNumberFormat="1" applyFont="1" applyBorder="1"/>
    <xf numFmtId="3" fontId="21" fillId="0" borderId="15" xfId="0" applyNumberFormat="1" applyFont="1" applyBorder="1"/>
    <xf numFmtId="3" fontId="21" fillId="0" borderId="0" xfId="0" applyNumberFormat="1" applyFont="1"/>
    <xf numFmtId="0" fontId="20" fillId="0" borderId="10" xfId="37" applyFont="1" applyBorder="1"/>
    <xf numFmtId="3" fontId="21" fillId="0" borderId="12" xfId="0" applyNumberFormat="1" applyFont="1" applyBorder="1"/>
    <xf numFmtId="3" fontId="21" fillId="0" borderId="10" xfId="0" applyNumberFormat="1" applyFont="1" applyBorder="1"/>
    <xf numFmtId="2" fontId="21" fillId="0" borderId="11" xfId="37" applyNumberFormat="1" applyFont="1" applyBorder="1"/>
    <xf numFmtId="0" fontId="20" fillId="0" borderId="15" xfId="37" applyFont="1" applyBorder="1"/>
    <xf numFmtId="0" fontId="20" fillId="0" borderId="15" xfId="37" applyFont="1" applyFill="1" applyBorder="1"/>
    <xf numFmtId="0" fontId="21" fillId="0" borderId="18" xfId="0" applyFont="1" applyBorder="1"/>
    <xf numFmtId="3" fontId="21" fillId="0" borderId="13" xfId="0" applyNumberFormat="1" applyFont="1" applyBorder="1"/>
    <xf numFmtId="3" fontId="21" fillId="0" borderId="0" xfId="0" applyNumberFormat="1" applyFont="1" applyFill="1" applyBorder="1"/>
    <xf numFmtId="0" fontId="21" fillId="24" borderId="11" xfId="37" applyFont="1" applyFill="1" applyBorder="1"/>
    <xf numFmtId="0" fontId="0" fillId="0" borderId="0" xfId="0" applyNumberFormat="1"/>
    <xf numFmtId="0" fontId="20" fillId="0" borderId="11" xfId="37" applyFont="1" applyFill="1" applyBorder="1"/>
    <xf numFmtId="3" fontId="20" fillId="0" borderId="0" xfId="0" applyNumberFormat="1" applyFont="1" applyBorder="1"/>
    <xf numFmtId="3" fontId="20" fillId="0" borderId="11" xfId="0" applyNumberFormat="1" applyFont="1" applyBorder="1"/>
    <xf numFmtId="3" fontId="1" fillId="0" borderId="0" xfId="0" applyNumberFormat="1" applyFont="1"/>
    <xf numFmtId="9" fontId="21" fillId="0" borderId="0" xfId="43" applyFont="1" applyFill="1" applyBorder="1"/>
    <xf numFmtId="0" fontId="20" fillId="0" borderId="12" xfId="0" applyFont="1" applyBorder="1"/>
    <xf numFmtId="0" fontId="21" fillId="25" borderId="11" xfId="37" applyFont="1" applyFill="1" applyBorder="1"/>
    <xf numFmtId="0" fontId="21" fillId="26" borderId="11" xfId="37" applyFont="1" applyFill="1" applyBorder="1"/>
    <xf numFmtId="2" fontId="21" fillId="26" borderId="11" xfId="37" applyNumberFormat="1" applyFont="1" applyFill="1" applyBorder="1"/>
    <xf numFmtId="0" fontId="21" fillId="27" borderId="11" xfId="37" applyFont="1" applyFill="1" applyBorder="1"/>
    <xf numFmtId="0" fontId="21" fillId="28" borderId="11" xfId="37" applyFont="1" applyFill="1" applyBorder="1"/>
    <xf numFmtId="0" fontId="21" fillId="25" borderId="10" xfId="0" applyFont="1" applyFill="1" applyBorder="1"/>
    <xf numFmtId="0" fontId="21" fillId="26" borderId="11" xfId="0" applyFont="1" applyFill="1" applyBorder="1"/>
    <xf numFmtId="0" fontId="21" fillId="27" borderId="11" xfId="0" applyFont="1" applyFill="1" applyBorder="1"/>
    <xf numFmtId="0" fontId="21" fillId="28" borderId="11" xfId="0" applyFont="1" applyFill="1" applyBorder="1"/>
    <xf numFmtId="0" fontId="21" fillId="0" borderId="15" xfId="0" applyFont="1" applyBorder="1"/>
    <xf numFmtId="9" fontId="1" fillId="0" borderId="10" xfId="43" applyFont="1" applyBorder="1"/>
    <xf numFmtId="9" fontId="1" fillId="0" borderId="11" xfId="43" applyFont="1" applyBorder="1"/>
    <xf numFmtId="9" fontId="1" fillId="0" borderId="15" xfId="0" applyNumberFormat="1" applyFont="1" applyBorder="1"/>
    <xf numFmtId="9" fontId="1" fillId="0" borderId="16" xfId="43" applyFont="1" applyBorder="1"/>
    <xf numFmtId="9" fontId="1" fillId="0" borderId="0" xfId="43" applyFont="1" applyBorder="1"/>
    <xf numFmtId="0" fontId="21" fillId="29" borderId="11" xfId="37" applyFont="1" applyFill="1" applyBorder="1"/>
    <xf numFmtId="3" fontId="21" fillId="30" borderId="0" xfId="0" applyNumberFormat="1" applyFont="1" applyFill="1" applyBorder="1"/>
    <xf numFmtId="0" fontId="20" fillId="0" borderId="0" xfId="0" applyFont="1" applyFill="1"/>
    <xf numFmtId="0" fontId="21" fillId="0" borderId="0" xfId="0" applyFont="1" applyFill="1"/>
    <xf numFmtId="0" fontId="0" fillId="0" borderId="0" xfId="0" applyFill="1"/>
    <xf numFmtId="0" fontId="20" fillId="0" borderId="15" xfId="0" applyFont="1" applyFill="1" applyBorder="1"/>
    <xf numFmtId="0" fontId="20" fillId="0" borderId="12" xfId="0" applyFont="1" applyFill="1" applyBorder="1"/>
    <xf numFmtId="0" fontId="21" fillId="0" borderId="12" xfId="0" applyFont="1" applyFill="1" applyBorder="1"/>
    <xf numFmtId="0" fontId="21" fillId="0" borderId="10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/>
    <xf numFmtId="3" fontId="21" fillId="0" borderId="11" xfId="0" applyNumberFormat="1" applyFont="1" applyFill="1" applyBorder="1"/>
    <xf numFmtId="3" fontId="0" fillId="0" borderId="0" xfId="0" applyNumberFormat="1" applyFill="1"/>
    <xf numFmtId="3" fontId="21" fillId="0" borderId="15" xfId="0" applyNumberFormat="1" applyFont="1" applyFill="1" applyBorder="1"/>
    <xf numFmtId="0" fontId="21" fillId="0" borderId="15" xfId="37" applyFont="1" applyFill="1" applyBorder="1"/>
    <xf numFmtId="9" fontId="1" fillId="0" borderId="10" xfId="44" applyFont="1" applyBorder="1"/>
    <xf numFmtId="9" fontId="1" fillId="0" borderId="11" xfId="44" applyFont="1" applyBorder="1"/>
    <xf numFmtId="9" fontId="1" fillId="0" borderId="16" xfId="44" applyFont="1" applyBorder="1"/>
    <xf numFmtId="9" fontId="1" fillId="0" borderId="0" xfId="44" applyFont="1" applyBorder="1"/>
    <xf numFmtId="3" fontId="21" fillId="31" borderId="0" xfId="0" applyNumberFormat="1" applyFont="1" applyFill="1" applyBorder="1"/>
    <xf numFmtId="3" fontId="21" fillId="0" borderId="0" xfId="0" applyNumberFormat="1" applyFont="1" applyBorder="1" applyAlignment="1">
      <alignment horizontal="right"/>
    </xf>
    <xf numFmtId="0" fontId="22" fillId="0" borderId="0" xfId="0" applyFont="1"/>
    <xf numFmtId="0" fontId="1" fillId="0" borderId="15" xfId="0" applyFont="1" applyBorder="1"/>
    <xf numFmtId="0" fontId="1" fillId="0" borderId="12" xfId="0" applyFont="1" applyBorder="1"/>
    <xf numFmtId="0" fontId="22" fillId="0" borderId="12" xfId="0" applyFont="1" applyBorder="1"/>
    <xf numFmtId="0" fontId="22" fillId="0" borderId="10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25" borderId="11" xfId="37" applyFont="1" applyFill="1" applyBorder="1"/>
    <xf numFmtId="3" fontId="22" fillId="0" borderId="0" xfId="0" applyNumberFormat="1" applyFont="1" applyBorder="1"/>
    <xf numFmtId="3" fontId="22" fillId="0" borderId="11" xfId="0" applyNumberFormat="1" applyFont="1" applyBorder="1"/>
    <xf numFmtId="3" fontId="22" fillId="0" borderId="0" xfId="0" applyNumberFormat="1" applyFont="1" applyFill="1" applyBorder="1"/>
    <xf numFmtId="3" fontId="22" fillId="32" borderId="0" xfId="0" applyNumberFormat="1" applyFont="1" applyFill="1" applyBorder="1"/>
    <xf numFmtId="3" fontId="22" fillId="0" borderId="0" xfId="0" applyNumberFormat="1" applyFont="1"/>
    <xf numFmtId="3" fontId="22" fillId="0" borderId="0" xfId="0" applyNumberFormat="1" applyFont="1" applyBorder="1" applyAlignment="1">
      <alignment horizontal="right"/>
    </xf>
    <xf numFmtId="0" fontId="22" fillId="27" borderId="11" xfId="37" applyFont="1" applyFill="1" applyBorder="1"/>
    <xf numFmtId="0" fontId="22" fillId="26" borderId="11" xfId="37" applyFont="1" applyFill="1" applyBorder="1"/>
    <xf numFmtId="0" fontId="22" fillId="28" borderId="11" xfId="37" applyFont="1" applyFill="1" applyBorder="1"/>
    <xf numFmtId="0" fontId="1" fillId="0" borderId="11" xfId="37" applyFont="1" applyFill="1" applyBorder="1"/>
    <xf numFmtId="0" fontId="22" fillId="0" borderId="11" xfId="0" applyFont="1" applyBorder="1"/>
    <xf numFmtId="3" fontId="22" fillId="0" borderId="17" xfId="0" applyNumberFormat="1" applyFont="1" applyBorder="1"/>
    <xf numFmtId="3" fontId="22" fillId="0" borderId="15" xfId="0" applyNumberFormat="1" applyFont="1" applyBorder="1"/>
    <xf numFmtId="0" fontId="1" fillId="0" borderId="10" xfId="37" applyFont="1" applyBorder="1"/>
    <xf numFmtId="3" fontId="22" fillId="0" borderId="12" xfId="0" applyNumberFormat="1" applyFont="1" applyFill="1" applyBorder="1"/>
    <xf numFmtId="3" fontId="22" fillId="0" borderId="10" xfId="0" applyNumberFormat="1" applyFont="1" applyBorder="1"/>
    <xf numFmtId="0" fontId="1" fillId="0" borderId="11" xfId="37" applyFont="1" applyBorder="1"/>
    <xf numFmtId="2" fontId="22" fillId="26" borderId="11" xfId="37" applyNumberFormat="1" applyFont="1" applyFill="1" applyBorder="1"/>
    <xf numFmtId="0" fontId="1" fillId="0" borderId="15" xfId="37" applyFont="1" applyBorder="1"/>
    <xf numFmtId="0" fontId="22" fillId="0" borderId="11" xfId="37" applyFont="1" applyBorder="1"/>
    <xf numFmtId="9" fontId="22" fillId="0" borderId="0" xfId="44" applyFont="1" applyFill="1" applyBorder="1"/>
    <xf numFmtId="0" fontId="22" fillId="25" borderId="10" xfId="0" applyFont="1" applyFill="1" applyBorder="1"/>
    <xf numFmtId="3" fontId="22" fillId="0" borderId="12" xfId="0" applyNumberFormat="1" applyFont="1" applyBorder="1"/>
    <xf numFmtId="0" fontId="22" fillId="26" borderId="11" xfId="0" applyFont="1" applyFill="1" applyBorder="1"/>
    <xf numFmtId="0" fontId="22" fillId="27" borderId="11" xfId="0" applyFont="1" applyFill="1" applyBorder="1"/>
    <xf numFmtId="0" fontId="22" fillId="28" borderId="11" xfId="0" applyFont="1" applyFill="1" applyBorder="1"/>
    <xf numFmtId="3" fontId="22" fillId="30" borderId="0" xfId="0" applyNumberFormat="1" applyFont="1" applyFill="1" applyBorder="1"/>
    <xf numFmtId="0" fontId="22" fillId="0" borderId="15" xfId="0" applyFont="1" applyBorder="1"/>
    <xf numFmtId="0" fontId="1" fillId="0" borderId="15" xfId="37" applyFont="1" applyFill="1" applyBorder="1"/>
    <xf numFmtId="0" fontId="22" fillId="0" borderId="18" xfId="0" applyFont="1" applyBorder="1"/>
    <xf numFmtId="3" fontId="22" fillId="0" borderId="13" xfId="0" applyNumberFormat="1" applyFont="1" applyBorder="1"/>
    <xf numFmtId="0" fontId="1" fillId="0" borderId="0" xfId="37" applyFont="1" applyBorder="1"/>
    <xf numFmtId="164" fontId="22" fillId="0" borderId="17" xfId="0" applyNumberFormat="1" applyFont="1" applyBorder="1"/>
    <xf numFmtId="4" fontId="22" fillId="0" borderId="17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/>
    <xf numFmtId="2" fontId="22" fillId="0" borderId="0" xfId="0" applyNumberFormat="1" applyFont="1"/>
    <xf numFmtId="2" fontId="22" fillId="32" borderId="0" xfId="0" applyNumberFormat="1" applyFont="1" applyFill="1"/>
    <xf numFmtId="0" fontId="22" fillId="0" borderId="0" xfId="0" applyFont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te" xfId="38" builtinId="10" customBuiltin="1"/>
    <cellStyle name="Output" xfId="39" builtinId="21" customBuiltin="1"/>
    <cellStyle name="Percent" xfId="43" builtinId="5"/>
    <cellStyle name="Percent 2" xfId="44" xr:uid="{00000000-0005-0000-0000-000029000000}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5"/>
  <sheetViews>
    <sheetView workbookViewId="0">
      <selection activeCell="C7" sqref="C7:C32"/>
    </sheetView>
  </sheetViews>
  <sheetFormatPr defaultRowHeight="12" x14ac:dyDescent="0.2"/>
  <cols>
    <col min="1" max="1" width="21.1640625" style="4" bestFit="1" customWidth="1"/>
    <col min="2" max="2" width="1.83203125" style="4" hidden="1" customWidth="1"/>
    <col min="3" max="3" width="25.1640625" style="4" bestFit="1" customWidth="1"/>
    <col min="4" max="8" width="7.5" style="4" customWidth="1"/>
    <col min="9" max="9" width="7.83203125" style="4" customWidth="1"/>
    <col min="10" max="15" width="7.5" style="4" customWidth="1"/>
    <col min="16" max="28" width="9.33203125" style="4"/>
  </cols>
  <sheetData>
    <row r="1" spans="1:19" customFormat="1" ht="15" customHeight="1" x14ac:dyDescent="0.2">
      <c r="A1" s="3" t="s">
        <v>0</v>
      </c>
      <c r="B1" s="4"/>
      <c r="C1" s="3" t="s">
        <v>64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9" customFormat="1" ht="1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9" customFormat="1" ht="15" customHeight="1" x14ac:dyDescent="0.2">
      <c r="A3" s="4"/>
      <c r="B3" s="4"/>
      <c r="C3" s="5" t="s">
        <v>4</v>
      </c>
      <c r="D3" s="6">
        <v>2015</v>
      </c>
      <c r="E3" s="6"/>
      <c r="F3" s="6"/>
      <c r="G3" s="6"/>
      <c r="H3" s="6"/>
      <c r="I3" s="6"/>
      <c r="J3" s="6"/>
      <c r="K3" s="6"/>
      <c r="L3" s="6"/>
      <c r="M3" s="6">
        <v>2016</v>
      </c>
      <c r="N3" s="6"/>
      <c r="O3" s="6"/>
      <c r="P3" s="7"/>
    </row>
    <row r="4" spans="1:19" customFormat="1" ht="15" customHeight="1" x14ac:dyDescent="0.2">
      <c r="A4" s="4"/>
      <c r="B4" s="4"/>
      <c r="C4" s="4"/>
      <c r="D4" s="8" t="s">
        <v>56</v>
      </c>
      <c r="E4" s="8" t="s">
        <v>2</v>
      </c>
      <c r="F4" s="8" t="s">
        <v>49</v>
      </c>
      <c r="G4" s="8" t="s">
        <v>50</v>
      </c>
      <c r="H4" s="8" t="s">
        <v>35</v>
      </c>
      <c r="I4" s="8" t="s">
        <v>36</v>
      </c>
      <c r="J4" s="8" t="s">
        <v>37</v>
      </c>
      <c r="K4" s="8" t="s">
        <v>38</v>
      </c>
      <c r="L4" s="8" t="s">
        <v>39</v>
      </c>
      <c r="M4" s="8" t="s">
        <v>40</v>
      </c>
      <c r="N4" s="8" t="s">
        <v>41</v>
      </c>
      <c r="O4" s="8" t="s">
        <v>58</v>
      </c>
      <c r="P4" s="9"/>
    </row>
    <row r="5" spans="1:19" customFormat="1" ht="15" customHeight="1" x14ac:dyDescent="0.2">
      <c r="A5" s="3" t="s">
        <v>3</v>
      </c>
      <c r="B5" s="4"/>
      <c r="C5" s="10" t="s">
        <v>5</v>
      </c>
      <c r="D5" s="11">
        <v>4745</v>
      </c>
      <c r="E5" s="11">
        <v>4179</v>
      </c>
      <c r="F5" s="11">
        <v>5131</v>
      </c>
      <c r="G5" s="11">
        <v>5223</v>
      </c>
      <c r="H5" s="11">
        <v>5219</v>
      </c>
      <c r="I5" s="11">
        <v>5026</v>
      </c>
      <c r="J5" s="11">
        <v>4316</v>
      </c>
      <c r="K5" s="11">
        <v>3667</v>
      </c>
      <c r="L5" s="11">
        <v>5361</v>
      </c>
      <c r="M5" s="11">
        <v>6318</v>
      </c>
      <c r="N5" s="11">
        <v>6331</v>
      </c>
      <c r="O5" s="11">
        <v>8344</v>
      </c>
      <c r="P5" s="12">
        <f>SUM(D5:O5)</f>
        <v>63860</v>
      </c>
      <c r="Q5" s="2"/>
    </row>
    <row r="6" spans="1:19" customFormat="1" ht="15" customHeight="1" x14ac:dyDescent="0.2">
      <c r="A6" s="4"/>
      <c r="B6" s="4"/>
      <c r="C6" s="13"/>
      <c r="D6" s="11"/>
      <c r="E6" s="11" t="s">
        <v>59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9" customFormat="1" ht="15" customHeight="1" x14ac:dyDescent="0.2">
      <c r="A7" s="4"/>
      <c r="B7" s="4"/>
      <c r="C7" s="14" t="s">
        <v>34</v>
      </c>
      <c r="D7" s="11">
        <v>190</v>
      </c>
      <c r="E7" s="11">
        <v>160</v>
      </c>
      <c r="F7" s="11">
        <v>211</v>
      </c>
      <c r="G7" s="11">
        <v>191</v>
      </c>
      <c r="H7" s="11">
        <v>194</v>
      </c>
      <c r="I7" s="11">
        <v>169</v>
      </c>
      <c r="J7" s="11">
        <v>159</v>
      </c>
      <c r="K7" s="11">
        <v>111</v>
      </c>
      <c r="L7" s="11">
        <v>171</v>
      </c>
      <c r="M7" s="11">
        <v>195</v>
      </c>
      <c r="N7" s="11">
        <v>201</v>
      </c>
      <c r="O7" s="11">
        <v>258</v>
      </c>
      <c r="P7" s="12">
        <f>SUM(D7:O7)</f>
        <v>2210</v>
      </c>
    </row>
    <row r="8" spans="1:19" customFormat="1" ht="15" customHeight="1" x14ac:dyDescent="0.2">
      <c r="A8" s="4"/>
      <c r="B8" s="4"/>
      <c r="C8" s="15" t="s">
        <v>32</v>
      </c>
      <c r="D8" s="11">
        <v>99</v>
      </c>
      <c r="E8" s="11">
        <v>84</v>
      </c>
      <c r="F8" s="11">
        <v>73</v>
      </c>
      <c r="G8" s="11">
        <v>77</v>
      </c>
      <c r="H8" s="11">
        <v>105</v>
      </c>
      <c r="I8" s="11">
        <v>251</v>
      </c>
      <c r="J8" s="11">
        <v>67</v>
      </c>
      <c r="K8" s="11">
        <v>172</v>
      </c>
      <c r="L8" s="11">
        <v>94</v>
      </c>
      <c r="M8" s="11">
        <v>61</v>
      </c>
      <c r="N8" s="11">
        <v>105</v>
      </c>
      <c r="O8" s="11">
        <v>94</v>
      </c>
      <c r="P8" s="12">
        <f t="shared" ref="P8:P32" si="0">SUM(D8:O8)</f>
        <v>1282</v>
      </c>
    </row>
    <row r="9" spans="1:19" customFormat="1" ht="15" customHeight="1" x14ac:dyDescent="0.2">
      <c r="A9" s="4"/>
      <c r="B9" s="4"/>
      <c r="C9" s="14" t="s">
        <v>6</v>
      </c>
      <c r="D9" s="11">
        <v>192</v>
      </c>
      <c r="E9" s="11">
        <v>147</v>
      </c>
      <c r="F9" s="11">
        <v>149</v>
      </c>
      <c r="G9" s="11">
        <v>169</v>
      </c>
      <c r="H9" s="11">
        <v>763</v>
      </c>
      <c r="I9" s="11">
        <v>224</v>
      </c>
      <c r="J9" s="11">
        <v>87</v>
      </c>
      <c r="K9" s="11">
        <v>106</v>
      </c>
      <c r="L9" s="11">
        <v>182</v>
      </c>
      <c r="M9" s="11">
        <v>219</v>
      </c>
      <c r="N9" s="11">
        <v>231</v>
      </c>
      <c r="O9" s="11">
        <v>357</v>
      </c>
      <c r="P9" s="12">
        <f t="shared" si="0"/>
        <v>2826</v>
      </c>
    </row>
    <row r="10" spans="1:19" customFormat="1" ht="15" customHeight="1" x14ac:dyDescent="0.2">
      <c r="A10" s="4"/>
      <c r="B10" s="4"/>
      <c r="C10" s="14" t="s">
        <v>7</v>
      </c>
      <c r="D10" s="11">
        <v>289</v>
      </c>
      <c r="E10" s="11">
        <v>308</v>
      </c>
      <c r="F10" s="11">
        <v>218</v>
      </c>
      <c r="G10" s="11">
        <v>212</v>
      </c>
      <c r="H10" s="11">
        <v>240</v>
      </c>
      <c r="I10" s="11">
        <v>220</v>
      </c>
      <c r="J10" s="11">
        <v>245</v>
      </c>
      <c r="K10" s="11">
        <v>221</v>
      </c>
      <c r="L10" s="11">
        <v>250</v>
      </c>
      <c r="M10" s="11">
        <v>267</v>
      </c>
      <c r="N10" s="11">
        <v>285</v>
      </c>
      <c r="O10" s="11">
        <v>476</v>
      </c>
      <c r="P10" s="12">
        <f t="shared" si="0"/>
        <v>3231</v>
      </c>
      <c r="S10" s="11"/>
    </row>
    <row r="11" spans="1:19" customFormat="1" ht="15" customHeight="1" x14ac:dyDescent="0.2">
      <c r="A11" s="4"/>
      <c r="B11" s="4"/>
      <c r="C11" s="14" t="s">
        <v>66</v>
      </c>
      <c r="D11" s="11">
        <v>67</v>
      </c>
      <c r="E11" s="11">
        <v>50</v>
      </c>
      <c r="F11" s="11">
        <v>76</v>
      </c>
      <c r="G11" s="11">
        <v>67</v>
      </c>
      <c r="H11" s="11">
        <v>47</v>
      </c>
      <c r="I11" s="11">
        <v>49</v>
      </c>
      <c r="J11" s="11">
        <v>30</v>
      </c>
      <c r="K11" s="11">
        <v>16</v>
      </c>
      <c r="L11" s="11">
        <v>19</v>
      </c>
      <c r="M11" s="11">
        <v>45</v>
      </c>
      <c r="N11" s="11">
        <v>42</v>
      </c>
      <c r="O11" s="11">
        <v>54</v>
      </c>
      <c r="P11" s="12">
        <f t="shared" si="0"/>
        <v>562</v>
      </c>
      <c r="S11" s="11"/>
    </row>
    <row r="12" spans="1:19" customFormat="1" ht="15" customHeight="1" x14ac:dyDescent="0.2">
      <c r="A12" s="4"/>
      <c r="B12" s="4"/>
      <c r="C12" s="14" t="s">
        <v>9</v>
      </c>
      <c r="D12" s="11">
        <v>41</v>
      </c>
      <c r="E12" s="11">
        <v>41</v>
      </c>
      <c r="F12" s="11">
        <v>41</v>
      </c>
      <c r="G12" s="11">
        <v>135</v>
      </c>
      <c r="H12" s="11">
        <v>56</v>
      </c>
      <c r="I12" s="11">
        <v>108</v>
      </c>
      <c r="J12" s="11">
        <v>106</v>
      </c>
      <c r="K12" s="11">
        <v>299</v>
      </c>
      <c r="L12" s="11">
        <v>851</v>
      </c>
      <c r="M12" s="11">
        <v>35</v>
      </c>
      <c r="N12" s="11">
        <v>35</v>
      </c>
      <c r="O12" s="11">
        <v>45</v>
      </c>
      <c r="P12" s="12">
        <f t="shared" si="0"/>
        <v>1793</v>
      </c>
      <c r="S12" s="11"/>
    </row>
    <row r="13" spans="1:19" customFormat="1" ht="15" customHeight="1" x14ac:dyDescent="0.2">
      <c r="A13" s="4"/>
      <c r="B13" s="4"/>
      <c r="C13" s="30" t="s">
        <v>10</v>
      </c>
      <c r="D13" s="11">
        <v>317</v>
      </c>
      <c r="E13" s="11">
        <v>202</v>
      </c>
      <c r="F13" s="11">
        <v>347</v>
      </c>
      <c r="G13" s="11">
        <v>240</v>
      </c>
      <c r="H13" s="11">
        <v>318</v>
      </c>
      <c r="I13" s="11">
        <v>300</v>
      </c>
      <c r="J13" s="11">
        <v>202</v>
      </c>
      <c r="K13" s="11">
        <v>137</v>
      </c>
      <c r="L13" s="11">
        <v>26</v>
      </c>
      <c r="M13" s="11">
        <v>17</v>
      </c>
      <c r="N13" s="11">
        <v>19</v>
      </c>
      <c r="O13" s="11">
        <v>195</v>
      </c>
      <c r="P13" s="12">
        <f t="shared" si="0"/>
        <v>2320</v>
      </c>
      <c r="S13" s="11"/>
    </row>
    <row r="14" spans="1:19" customFormat="1" ht="15" customHeight="1" x14ac:dyDescent="0.2">
      <c r="A14" s="4"/>
      <c r="B14" s="4"/>
      <c r="C14" s="30" t="s">
        <v>31</v>
      </c>
      <c r="D14" s="11">
        <v>69</v>
      </c>
      <c r="E14" s="11">
        <v>97</v>
      </c>
      <c r="F14" s="11">
        <v>85</v>
      </c>
      <c r="G14" s="11">
        <v>58</v>
      </c>
      <c r="H14" s="11">
        <v>60</v>
      </c>
      <c r="I14" s="11">
        <v>60</v>
      </c>
      <c r="J14" s="29">
        <v>60</v>
      </c>
      <c r="K14" s="11">
        <v>50</v>
      </c>
      <c r="L14" s="11">
        <v>11</v>
      </c>
      <c r="M14" s="11">
        <v>1</v>
      </c>
      <c r="N14" s="11">
        <v>0</v>
      </c>
      <c r="O14" s="11">
        <v>402</v>
      </c>
      <c r="P14" s="12">
        <f t="shared" si="0"/>
        <v>953</v>
      </c>
      <c r="S14" s="11"/>
    </row>
    <row r="15" spans="1:19" customFormat="1" ht="15" customHeight="1" x14ac:dyDescent="0.2">
      <c r="A15" s="4"/>
      <c r="B15" s="4"/>
      <c r="C15" s="14" t="s">
        <v>11</v>
      </c>
      <c r="D15" s="11">
        <v>177</v>
      </c>
      <c r="E15" s="11">
        <v>142</v>
      </c>
      <c r="F15" s="11">
        <v>173</v>
      </c>
      <c r="G15" s="11">
        <v>132</v>
      </c>
      <c r="H15" s="11">
        <v>205</v>
      </c>
      <c r="I15" s="11">
        <v>146</v>
      </c>
      <c r="J15" s="11">
        <v>148</v>
      </c>
      <c r="K15" s="11">
        <v>124</v>
      </c>
      <c r="L15" s="11">
        <v>117</v>
      </c>
      <c r="M15" s="11">
        <v>123</v>
      </c>
      <c r="N15" s="11">
        <v>196</v>
      </c>
      <c r="O15" s="11">
        <v>130</v>
      </c>
      <c r="P15" s="12">
        <f t="shared" si="0"/>
        <v>1813</v>
      </c>
      <c r="S15" s="11"/>
    </row>
    <row r="16" spans="1:19" customFormat="1" ht="15" customHeight="1" x14ac:dyDescent="0.2">
      <c r="A16" s="4"/>
      <c r="B16" s="4"/>
      <c r="C16" s="14" t="s">
        <v>12</v>
      </c>
      <c r="D16" s="11">
        <v>249</v>
      </c>
      <c r="E16" s="11">
        <v>258</v>
      </c>
      <c r="F16" s="11">
        <v>262</v>
      </c>
      <c r="G16" s="11">
        <v>291</v>
      </c>
      <c r="H16" s="11">
        <v>376</v>
      </c>
      <c r="I16" s="11">
        <v>288</v>
      </c>
      <c r="J16" s="11">
        <v>241</v>
      </c>
      <c r="K16" s="11">
        <v>211</v>
      </c>
      <c r="L16" s="11">
        <v>264</v>
      </c>
      <c r="M16" s="11">
        <v>229</v>
      </c>
      <c r="N16" s="11">
        <v>208</v>
      </c>
      <c r="O16" s="11">
        <v>174</v>
      </c>
      <c r="P16" s="12">
        <f t="shared" si="0"/>
        <v>3051</v>
      </c>
      <c r="R16" s="2"/>
      <c r="S16" s="11"/>
    </row>
    <row r="17" spans="3:19" customFormat="1" ht="15" customHeight="1" x14ac:dyDescent="0.2">
      <c r="C17" s="14" t="s">
        <v>13</v>
      </c>
      <c r="D17" s="11">
        <v>234</v>
      </c>
      <c r="E17" s="11">
        <v>115</v>
      </c>
      <c r="F17" s="11">
        <v>175</v>
      </c>
      <c r="G17" s="11">
        <v>193</v>
      </c>
      <c r="H17" s="11">
        <v>175</v>
      </c>
      <c r="I17" s="11">
        <v>182</v>
      </c>
      <c r="J17" s="11">
        <v>196</v>
      </c>
      <c r="K17" s="11">
        <v>158</v>
      </c>
      <c r="L17" s="11">
        <v>132</v>
      </c>
      <c r="M17" s="11">
        <v>148</v>
      </c>
      <c r="N17" s="11">
        <v>140</v>
      </c>
      <c r="O17" s="11">
        <v>165</v>
      </c>
      <c r="P17" s="12">
        <f t="shared" si="0"/>
        <v>2013</v>
      </c>
      <c r="Q17" s="4"/>
      <c r="R17" s="4"/>
      <c r="S17" s="11"/>
    </row>
    <row r="18" spans="3:19" customFormat="1" ht="15" customHeight="1" x14ac:dyDescent="0.2">
      <c r="C18" s="14" t="s">
        <v>14</v>
      </c>
      <c r="D18" s="11">
        <v>72</v>
      </c>
      <c r="E18" s="11">
        <v>33</v>
      </c>
      <c r="F18" s="11">
        <v>58</v>
      </c>
      <c r="G18" s="11">
        <v>78</v>
      </c>
      <c r="H18" s="11">
        <v>76</v>
      </c>
      <c r="I18" s="11">
        <v>81</v>
      </c>
      <c r="J18" s="11">
        <v>72</v>
      </c>
      <c r="K18" s="11">
        <v>64</v>
      </c>
      <c r="L18" s="11">
        <v>66</v>
      </c>
      <c r="M18" s="11">
        <v>65</v>
      </c>
      <c r="N18" s="11">
        <v>79</v>
      </c>
      <c r="O18" s="11">
        <v>100</v>
      </c>
      <c r="P18" s="12">
        <f t="shared" si="0"/>
        <v>844</v>
      </c>
      <c r="Q18" s="4"/>
      <c r="R18" s="20"/>
      <c r="S18" s="11"/>
    </row>
    <row r="19" spans="3:19" customFormat="1" ht="15" customHeight="1" x14ac:dyDescent="0.2">
      <c r="C19" s="14" t="s">
        <v>67</v>
      </c>
      <c r="D19" s="11">
        <v>66</v>
      </c>
      <c r="E19" s="11">
        <v>58</v>
      </c>
      <c r="F19" s="11">
        <v>65</v>
      </c>
      <c r="G19" s="11">
        <v>78</v>
      </c>
      <c r="H19" s="11">
        <v>65</v>
      </c>
      <c r="I19" s="11">
        <v>70</v>
      </c>
      <c r="J19" s="11">
        <v>58</v>
      </c>
      <c r="K19" s="11">
        <v>36</v>
      </c>
      <c r="L19" s="11">
        <v>44</v>
      </c>
      <c r="M19" s="11">
        <v>67</v>
      </c>
      <c r="N19" s="11">
        <v>76</v>
      </c>
      <c r="O19" s="11">
        <v>99</v>
      </c>
      <c r="P19" s="12">
        <f t="shared" si="0"/>
        <v>782</v>
      </c>
      <c r="Q19" s="4"/>
      <c r="R19" s="4"/>
      <c r="S19" s="11"/>
    </row>
    <row r="20" spans="3:19" customFormat="1" ht="15" customHeight="1" x14ac:dyDescent="0.2">
      <c r="C20" s="14" t="s">
        <v>16</v>
      </c>
      <c r="D20" s="11">
        <v>337</v>
      </c>
      <c r="E20" s="11">
        <v>244</v>
      </c>
      <c r="F20" s="11">
        <v>330</v>
      </c>
      <c r="G20" s="11">
        <v>296</v>
      </c>
      <c r="H20" s="11">
        <v>249</v>
      </c>
      <c r="I20" s="11">
        <v>235</v>
      </c>
      <c r="J20" s="11">
        <v>204</v>
      </c>
      <c r="K20" s="11">
        <v>143</v>
      </c>
      <c r="L20" s="11">
        <v>194</v>
      </c>
      <c r="M20" s="11">
        <v>232</v>
      </c>
      <c r="N20" s="11">
        <v>246</v>
      </c>
      <c r="O20" s="11">
        <v>295</v>
      </c>
      <c r="P20" s="12">
        <f t="shared" si="0"/>
        <v>3005</v>
      </c>
      <c r="Q20" s="4"/>
      <c r="R20" s="4"/>
      <c r="S20" s="11"/>
    </row>
    <row r="21" spans="3:19" customFormat="1" ht="15" customHeight="1" x14ac:dyDescent="0.2">
      <c r="C21" s="14" t="s">
        <v>17</v>
      </c>
      <c r="D21" s="11">
        <v>216</v>
      </c>
      <c r="E21" s="11">
        <v>176</v>
      </c>
      <c r="F21" s="11">
        <v>224</v>
      </c>
      <c r="G21" s="11">
        <v>203</v>
      </c>
      <c r="H21" s="11">
        <v>156</v>
      </c>
      <c r="I21" s="11">
        <v>152</v>
      </c>
      <c r="J21" s="11">
        <v>108</v>
      </c>
      <c r="K21" s="11">
        <v>181</v>
      </c>
      <c r="L21" s="11">
        <v>114</v>
      </c>
      <c r="M21" s="11">
        <v>178</v>
      </c>
      <c r="N21" s="11">
        <v>209</v>
      </c>
      <c r="O21" s="11">
        <v>266</v>
      </c>
      <c r="P21" s="12">
        <f t="shared" si="0"/>
        <v>2183</v>
      </c>
      <c r="Q21" s="4"/>
      <c r="R21" s="4"/>
      <c r="S21" s="11"/>
    </row>
    <row r="22" spans="3:19" customFormat="1" ht="15" customHeight="1" x14ac:dyDescent="0.2">
      <c r="C22" s="14" t="s">
        <v>30</v>
      </c>
      <c r="D22" s="11">
        <v>164</v>
      </c>
      <c r="E22" s="11">
        <v>162</v>
      </c>
      <c r="F22" s="11">
        <v>200</v>
      </c>
      <c r="G22" s="11">
        <v>209</v>
      </c>
      <c r="H22" s="11">
        <v>157</v>
      </c>
      <c r="I22" s="11">
        <v>174</v>
      </c>
      <c r="J22" s="11">
        <v>134</v>
      </c>
      <c r="K22" s="11">
        <v>105</v>
      </c>
      <c r="L22" s="11">
        <v>139</v>
      </c>
      <c r="M22" s="11">
        <v>157</v>
      </c>
      <c r="N22" s="11">
        <v>181</v>
      </c>
      <c r="O22" s="11">
        <v>222</v>
      </c>
      <c r="P22" s="12">
        <f t="shared" si="0"/>
        <v>2004</v>
      </c>
      <c r="Q22" s="4"/>
      <c r="R22" s="4"/>
      <c r="S22" s="11"/>
    </row>
    <row r="23" spans="3:19" customFormat="1" ht="15" customHeight="1" x14ac:dyDescent="0.2">
      <c r="C23" s="30" t="s">
        <v>18</v>
      </c>
      <c r="D23" s="11">
        <v>288</v>
      </c>
      <c r="E23" s="11">
        <v>198</v>
      </c>
      <c r="F23" s="11">
        <v>249</v>
      </c>
      <c r="G23" s="11">
        <v>330</v>
      </c>
      <c r="H23" s="11">
        <v>217</v>
      </c>
      <c r="I23" s="11">
        <v>426</v>
      </c>
      <c r="J23" s="11">
        <v>347</v>
      </c>
      <c r="K23" s="11">
        <v>261</v>
      </c>
      <c r="L23" s="11">
        <v>284</v>
      </c>
      <c r="M23" s="11">
        <v>293</v>
      </c>
      <c r="N23" s="11">
        <v>310</v>
      </c>
      <c r="O23" s="11">
        <v>209</v>
      </c>
      <c r="P23" s="12">
        <f t="shared" si="0"/>
        <v>3412</v>
      </c>
      <c r="Q23" s="4"/>
      <c r="R23" s="4"/>
      <c r="S23" s="11"/>
    </row>
    <row r="24" spans="3:19" customFormat="1" ht="15" customHeight="1" x14ac:dyDescent="0.2">
      <c r="C24" s="14" t="s">
        <v>52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f t="shared" si="0"/>
        <v>0</v>
      </c>
      <c r="Q24" s="4"/>
      <c r="R24" s="4"/>
      <c r="S24" s="11"/>
    </row>
    <row r="25" spans="3:19" customFormat="1" ht="15" customHeight="1" x14ac:dyDescent="0.2">
      <c r="C25" s="15" t="s">
        <v>51</v>
      </c>
      <c r="D25" s="11">
        <v>214</v>
      </c>
      <c r="E25" s="11">
        <v>147</v>
      </c>
      <c r="F25" s="11">
        <v>238</v>
      </c>
      <c r="G25" s="11">
        <v>203</v>
      </c>
      <c r="H25" s="11">
        <v>190</v>
      </c>
      <c r="I25" s="11">
        <v>254</v>
      </c>
      <c r="J25" s="11">
        <v>214</v>
      </c>
      <c r="K25" s="11">
        <v>90</v>
      </c>
      <c r="L25" s="11">
        <v>121</v>
      </c>
      <c r="M25" s="11">
        <v>181</v>
      </c>
      <c r="N25" s="11">
        <v>319</v>
      </c>
      <c r="O25" s="11">
        <v>394</v>
      </c>
      <c r="P25" s="12">
        <f t="shared" si="0"/>
        <v>2565</v>
      </c>
      <c r="Q25" s="4"/>
      <c r="R25" s="4"/>
      <c r="S25" s="11"/>
    </row>
    <row r="26" spans="3:19" customFormat="1" ht="15" customHeight="1" x14ac:dyDescent="0.2">
      <c r="C26" s="14" t="s">
        <v>53</v>
      </c>
      <c r="D26" s="11">
        <v>170</v>
      </c>
      <c r="E26" s="11">
        <v>161</v>
      </c>
      <c r="F26" s="11">
        <v>172</v>
      </c>
      <c r="G26" s="11">
        <v>205</v>
      </c>
      <c r="H26" s="11">
        <v>220</v>
      </c>
      <c r="I26" s="11">
        <v>191</v>
      </c>
      <c r="J26" s="11">
        <v>174</v>
      </c>
      <c r="K26" s="11">
        <v>99</v>
      </c>
      <c r="L26" s="11">
        <v>114</v>
      </c>
      <c r="M26" s="11">
        <v>111</v>
      </c>
      <c r="N26" s="11">
        <v>111</v>
      </c>
      <c r="O26" s="11">
        <v>209</v>
      </c>
      <c r="P26" s="12">
        <f t="shared" si="0"/>
        <v>1937</v>
      </c>
      <c r="Q26" s="4"/>
      <c r="R26" s="4"/>
      <c r="S26" s="11"/>
    </row>
    <row r="27" spans="3:19" customFormat="1" ht="15" customHeight="1" x14ac:dyDescent="0.2">
      <c r="C27" s="14" t="s">
        <v>54</v>
      </c>
      <c r="D27" s="11">
        <v>57</v>
      </c>
      <c r="E27" s="11">
        <v>43</v>
      </c>
      <c r="F27" s="11">
        <v>76</v>
      </c>
      <c r="G27" s="11">
        <v>75</v>
      </c>
      <c r="H27" s="11">
        <v>55</v>
      </c>
      <c r="I27" s="11">
        <v>69</v>
      </c>
      <c r="J27" s="11">
        <v>51</v>
      </c>
      <c r="K27" s="11">
        <v>20</v>
      </c>
      <c r="L27" s="11">
        <v>30</v>
      </c>
      <c r="M27" s="11">
        <v>96</v>
      </c>
      <c r="N27" s="11">
        <v>50</v>
      </c>
      <c r="O27" s="11">
        <v>77</v>
      </c>
      <c r="P27" s="12">
        <f t="shared" si="0"/>
        <v>699</v>
      </c>
      <c r="Q27" s="4"/>
      <c r="R27" s="4"/>
      <c r="S27" s="11"/>
    </row>
    <row r="28" spans="3:19" customFormat="1" ht="15" customHeight="1" x14ac:dyDescent="0.2">
      <c r="C28" s="14" t="s">
        <v>55</v>
      </c>
      <c r="D28" s="11">
        <v>130</v>
      </c>
      <c r="E28" s="11">
        <v>105</v>
      </c>
      <c r="F28" s="11">
        <v>169</v>
      </c>
      <c r="G28" s="11">
        <v>132</v>
      </c>
      <c r="H28" s="11">
        <v>146</v>
      </c>
      <c r="I28" s="11">
        <v>172</v>
      </c>
      <c r="J28" s="11">
        <v>101</v>
      </c>
      <c r="K28" s="11">
        <v>66</v>
      </c>
      <c r="L28" s="11">
        <v>107</v>
      </c>
      <c r="M28" s="11">
        <v>123</v>
      </c>
      <c r="N28" s="11">
        <v>81</v>
      </c>
      <c r="O28" s="11">
        <v>116</v>
      </c>
      <c r="P28" s="12">
        <f t="shared" si="0"/>
        <v>1448</v>
      </c>
      <c r="Q28" s="4"/>
      <c r="R28" s="4"/>
      <c r="S28" s="11"/>
    </row>
    <row r="29" spans="3:19" customFormat="1" ht="15" customHeight="1" x14ac:dyDescent="0.2">
      <c r="C29" s="14" t="s">
        <v>63</v>
      </c>
      <c r="D29" s="11">
        <v>53</v>
      </c>
      <c r="E29" s="11">
        <v>42</v>
      </c>
      <c r="F29" s="11">
        <v>31</v>
      </c>
      <c r="G29" s="11">
        <v>72</v>
      </c>
      <c r="H29" s="11">
        <v>40</v>
      </c>
      <c r="I29" s="11">
        <v>36</v>
      </c>
      <c r="J29" s="11">
        <v>63</v>
      </c>
      <c r="K29" s="11">
        <v>118</v>
      </c>
      <c r="L29" s="11">
        <v>269</v>
      </c>
      <c r="M29" s="11">
        <v>377</v>
      </c>
      <c r="N29" s="11">
        <v>50</v>
      </c>
      <c r="O29" s="11">
        <v>117</v>
      </c>
      <c r="P29" s="12">
        <f t="shared" si="0"/>
        <v>1268</v>
      </c>
      <c r="Q29" s="4"/>
      <c r="R29" s="4"/>
      <c r="S29" s="11"/>
    </row>
    <row r="30" spans="3:19" customFormat="1" ht="15" customHeight="1" x14ac:dyDescent="0.2">
      <c r="C30" s="14" t="s">
        <v>57</v>
      </c>
      <c r="D30" s="11">
        <v>167</v>
      </c>
      <c r="E30" s="11">
        <v>76</v>
      </c>
      <c r="F30" s="11">
        <v>87</v>
      </c>
      <c r="G30" s="11">
        <v>181</v>
      </c>
      <c r="H30" s="11">
        <v>288</v>
      </c>
      <c r="I30" s="11">
        <v>214</v>
      </c>
      <c r="J30" s="11">
        <v>284</v>
      </c>
      <c r="K30" s="11">
        <v>4</v>
      </c>
      <c r="L30" s="11">
        <v>43</v>
      </c>
      <c r="M30" s="11">
        <v>129</v>
      </c>
      <c r="N30" s="11">
        <v>222</v>
      </c>
      <c r="O30" s="11">
        <v>306</v>
      </c>
      <c r="P30" s="12">
        <f t="shared" si="0"/>
        <v>2001</v>
      </c>
      <c r="Q30" s="4"/>
      <c r="R30" s="4"/>
      <c r="S30" s="11"/>
    </row>
    <row r="31" spans="3:19" customFormat="1" ht="15" customHeight="1" x14ac:dyDescent="0.2">
      <c r="C31" s="14" t="s">
        <v>68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272</v>
      </c>
      <c r="P31" s="12">
        <f t="shared" si="0"/>
        <v>272</v>
      </c>
      <c r="Q31" s="4"/>
      <c r="R31" s="4"/>
      <c r="S31" s="11"/>
    </row>
    <row r="32" spans="3:19" customFormat="1" ht="15" customHeight="1" x14ac:dyDescent="0.2">
      <c r="C32" s="14" t="s">
        <v>62</v>
      </c>
      <c r="D32" s="11">
        <v>112</v>
      </c>
      <c r="E32" s="11">
        <v>95</v>
      </c>
      <c r="F32" s="11">
        <v>147</v>
      </c>
      <c r="G32" s="11">
        <v>147</v>
      </c>
      <c r="H32" s="11">
        <v>135</v>
      </c>
      <c r="I32" s="11">
        <v>115</v>
      </c>
      <c r="J32" s="11">
        <v>183</v>
      </c>
      <c r="K32" s="11">
        <v>49</v>
      </c>
      <c r="L32" s="11">
        <v>10</v>
      </c>
      <c r="M32" s="11">
        <v>12</v>
      </c>
      <c r="N32" s="11">
        <v>16</v>
      </c>
      <c r="O32" s="11">
        <v>17</v>
      </c>
      <c r="P32" s="12">
        <f t="shared" si="0"/>
        <v>1038</v>
      </c>
      <c r="Q32" s="4"/>
      <c r="R32" s="4"/>
      <c r="S32" s="11"/>
    </row>
    <row r="33" spans="1:28" ht="15" customHeight="1" x14ac:dyDescent="0.2">
      <c r="A33"/>
      <c r="B33"/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S33" s="11"/>
      <c r="T33"/>
      <c r="U33"/>
      <c r="V33"/>
      <c r="W33"/>
      <c r="X33"/>
      <c r="Y33"/>
      <c r="Z33"/>
      <c r="AA33"/>
      <c r="AB33"/>
    </row>
    <row r="34" spans="1:28" ht="15" customHeight="1" x14ac:dyDescent="0.2">
      <c r="A34"/>
      <c r="B34"/>
      <c r="C34" s="16" t="s">
        <v>19</v>
      </c>
      <c r="D34" s="11">
        <v>30</v>
      </c>
      <c r="E34" s="11">
        <v>22</v>
      </c>
      <c r="F34" s="11">
        <v>46</v>
      </c>
      <c r="G34" s="11">
        <v>70</v>
      </c>
      <c r="H34" s="11">
        <v>69</v>
      </c>
      <c r="I34" s="11">
        <v>57</v>
      </c>
      <c r="J34" s="11">
        <v>24</v>
      </c>
      <c r="K34" s="11">
        <v>4</v>
      </c>
      <c r="L34" s="11">
        <v>7</v>
      </c>
      <c r="M34" s="11">
        <v>42</v>
      </c>
      <c r="N34" s="11">
        <v>55</v>
      </c>
      <c r="O34" s="11">
        <v>77</v>
      </c>
      <c r="P34" s="12">
        <f>SUM(D34:O34)</f>
        <v>503</v>
      </c>
      <c r="S34" s="11"/>
      <c r="T34"/>
      <c r="U34"/>
      <c r="V34"/>
      <c r="W34"/>
      <c r="X34"/>
      <c r="Y34"/>
      <c r="Z34"/>
      <c r="AA34"/>
      <c r="AB34"/>
    </row>
    <row r="35" spans="1:28" ht="15" customHeight="1" x14ac:dyDescent="0.2">
      <c r="A35"/>
      <c r="B35"/>
      <c r="C35" s="1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S35" s="11"/>
      <c r="T35"/>
      <c r="U35"/>
      <c r="V35"/>
      <c r="W35"/>
      <c r="X35"/>
      <c r="Y35"/>
      <c r="Z35"/>
      <c r="AA35"/>
      <c r="AB35"/>
    </row>
    <row r="36" spans="1:28" s="1" customFormat="1" ht="15" customHeight="1" x14ac:dyDescent="0.2">
      <c r="C36" s="32" t="s">
        <v>33</v>
      </c>
      <c r="D36" s="33">
        <f>D5-SUM(D7:D34)</f>
        <v>745</v>
      </c>
      <c r="E36" s="33">
        <f t="shared" ref="E36" si="1">E5-SUM(E7:E34)</f>
        <v>1013</v>
      </c>
      <c r="F36" s="33">
        <f>F5-SUM(F7:F34)</f>
        <v>1229</v>
      </c>
      <c r="G36" s="33">
        <f>G5-SUM(G7:G34)</f>
        <v>1179</v>
      </c>
      <c r="H36" s="33">
        <f>H5-SUM(H7:H34)</f>
        <v>617</v>
      </c>
      <c r="I36" s="33">
        <f>I5-SUM(I7:I34)</f>
        <v>783</v>
      </c>
      <c r="J36" s="33">
        <f t="shared" ref="J36:O36" si="2">J5-SUM(J7:J34)</f>
        <v>758</v>
      </c>
      <c r="K36" s="33">
        <f t="shared" si="2"/>
        <v>822</v>
      </c>
      <c r="L36" s="33">
        <f>L5-SUM(L7:L34)</f>
        <v>1702</v>
      </c>
      <c r="M36" s="33">
        <f t="shared" si="2"/>
        <v>2915</v>
      </c>
      <c r="N36" s="33">
        <f t="shared" si="2"/>
        <v>2864</v>
      </c>
      <c r="O36" s="33">
        <f t="shared" si="2"/>
        <v>3218</v>
      </c>
      <c r="P36" s="34">
        <f>SUM(D36:O36)</f>
        <v>17845</v>
      </c>
      <c r="Q36" s="3"/>
      <c r="R36" s="3"/>
      <c r="S36" s="35"/>
    </row>
    <row r="37" spans="1:28" ht="15" customHeight="1" x14ac:dyDescent="0.2">
      <c r="A37"/>
      <c r="B37"/>
      <c r="C37" s="1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S37"/>
      <c r="T37"/>
      <c r="U37"/>
      <c r="V37"/>
      <c r="W37"/>
      <c r="X37"/>
      <c r="Y37"/>
      <c r="Z37"/>
      <c r="AA37"/>
      <c r="AB37"/>
    </row>
    <row r="38" spans="1:28" ht="15" customHeight="1" x14ac:dyDescent="0.2">
      <c r="A38"/>
      <c r="B38"/>
      <c r="C38" s="5" t="s">
        <v>20</v>
      </c>
      <c r="D38" s="18">
        <f>SUM(D7:D36)</f>
        <v>4745</v>
      </c>
      <c r="E38" s="18">
        <f t="shared" ref="E38" si="3">SUM(E7:E36)</f>
        <v>4179</v>
      </c>
      <c r="F38" s="18">
        <f>SUM(F7:F36)</f>
        <v>5131</v>
      </c>
      <c r="G38" s="18">
        <f>SUM(G7:G36)</f>
        <v>5223</v>
      </c>
      <c r="H38" s="18">
        <f>SUM(H7:H36)</f>
        <v>5219</v>
      </c>
      <c r="I38" s="18">
        <f>SUM(I7:I36)</f>
        <v>5026</v>
      </c>
      <c r="J38" s="18">
        <f t="shared" ref="J38:O38" si="4">SUM(J7:J36)</f>
        <v>4316</v>
      </c>
      <c r="K38" s="18">
        <f t="shared" si="4"/>
        <v>3667</v>
      </c>
      <c r="L38" s="18">
        <f t="shared" si="4"/>
        <v>5361</v>
      </c>
      <c r="M38" s="18">
        <f t="shared" si="4"/>
        <v>6318</v>
      </c>
      <c r="N38" s="18">
        <f t="shared" si="4"/>
        <v>6331</v>
      </c>
      <c r="O38" s="18">
        <f t="shared" si="4"/>
        <v>8344</v>
      </c>
      <c r="P38" s="19">
        <f>SUM(P7:P36)</f>
        <v>63860</v>
      </c>
      <c r="S38"/>
      <c r="T38"/>
      <c r="U38"/>
      <c r="V38"/>
      <c r="W38"/>
      <c r="X38"/>
      <c r="Y38"/>
      <c r="Z38"/>
      <c r="AA38"/>
      <c r="AB38"/>
    </row>
    <row r="39" spans="1:28" ht="15" customHeight="1" x14ac:dyDescent="0.2">
      <c r="A39"/>
      <c r="B3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2"/>
      <c r="S39" s="2"/>
      <c r="T39"/>
      <c r="U39"/>
      <c r="V39"/>
      <c r="W39"/>
      <c r="X39"/>
      <c r="Y39"/>
      <c r="Z39"/>
      <c r="AA39"/>
      <c r="AB39"/>
    </row>
    <row r="40" spans="1:28" ht="15" customHeight="1" x14ac:dyDescent="0.2">
      <c r="A40"/>
      <c r="B40"/>
      <c r="C40" s="21" t="s">
        <v>44</v>
      </c>
      <c r="D40" s="22">
        <v>1359</v>
      </c>
      <c r="E40" s="22">
        <v>1530</v>
      </c>
      <c r="F40" s="22">
        <v>1781</v>
      </c>
      <c r="G40" s="22">
        <v>1684</v>
      </c>
      <c r="H40" s="22">
        <v>1529</v>
      </c>
      <c r="I40" s="22">
        <v>1392</v>
      </c>
      <c r="J40" s="22">
        <v>1371</v>
      </c>
      <c r="K40" s="22">
        <v>1047</v>
      </c>
      <c r="L40" s="22">
        <v>1316</v>
      </c>
      <c r="M40" s="22">
        <v>1616</v>
      </c>
      <c r="N40" s="22">
        <v>1565</v>
      </c>
      <c r="O40" s="22">
        <v>1402</v>
      </c>
      <c r="P40" s="23">
        <f>SUM(D40:O40)</f>
        <v>17592</v>
      </c>
      <c r="S40"/>
      <c r="T40"/>
      <c r="U40"/>
      <c r="V40"/>
      <c r="W40"/>
      <c r="X40"/>
      <c r="Y40"/>
      <c r="Z40"/>
      <c r="AA40"/>
      <c r="AB40"/>
    </row>
    <row r="41" spans="1:28" ht="15" customHeight="1" x14ac:dyDescent="0.2">
      <c r="A41"/>
      <c r="B41"/>
      <c r="C41" s="1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R41" s="20"/>
      <c r="S41"/>
      <c r="T41"/>
      <c r="U41"/>
      <c r="V41"/>
      <c r="W41"/>
      <c r="X41"/>
      <c r="Y41"/>
      <c r="Z41"/>
      <c r="AA41"/>
      <c r="AB41"/>
    </row>
    <row r="42" spans="1:28" ht="15" customHeight="1" x14ac:dyDescent="0.2">
      <c r="A42"/>
      <c r="B42"/>
      <c r="C42" s="14" t="s">
        <v>21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">
        <f t="shared" ref="P42:P53" si="5">SUM(D42:O42)</f>
        <v>0</v>
      </c>
      <c r="R42" s="20"/>
      <c r="S42"/>
      <c r="T42"/>
      <c r="U42"/>
      <c r="V42"/>
      <c r="W42"/>
      <c r="X42"/>
      <c r="Y42"/>
      <c r="Z42"/>
      <c r="AA42"/>
      <c r="AB42"/>
    </row>
    <row r="43" spans="1:28" ht="15" customHeight="1" x14ac:dyDescent="0.2">
      <c r="A43"/>
      <c r="B43"/>
      <c r="C43" s="14" t="s">
        <v>22</v>
      </c>
      <c r="D43" s="11">
        <v>80</v>
      </c>
      <c r="E43" s="11">
        <v>64</v>
      </c>
      <c r="F43" s="11">
        <v>104</v>
      </c>
      <c r="G43" s="11">
        <v>82</v>
      </c>
      <c r="H43" s="11">
        <v>50</v>
      </c>
      <c r="I43" s="11">
        <v>47</v>
      </c>
      <c r="J43" s="11">
        <v>51</v>
      </c>
      <c r="K43" s="11">
        <v>34</v>
      </c>
      <c r="L43" s="11">
        <v>65</v>
      </c>
      <c r="M43" s="11">
        <v>53</v>
      </c>
      <c r="N43" s="11">
        <v>91</v>
      </c>
      <c r="O43" s="11">
        <v>34</v>
      </c>
      <c r="P43" s="12">
        <f t="shared" si="5"/>
        <v>755</v>
      </c>
      <c r="R43" s="20"/>
      <c r="S43"/>
      <c r="T43"/>
      <c r="U43"/>
      <c r="V43"/>
      <c r="W43"/>
      <c r="X43"/>
      <c r="Y43"/>
      <c r="Z43"/>
      <c r="AA43"/>
      <c r="AB43"/>
    </row>
    <row r="44" spans="1:28" ht="15" customHeight="1" x14ac:dyDescent="0.2">
      <c r="A44"/>
      <c r="B44"/>
      <c r="C44" s="24" t="s">
        <v>23</v>
      </c>
      <c r="D44" s="11">
        <v>256</v>
      </c>
      <c r="E44" s="11">
        <v>266</v>
      </c>
      <c r="F44" s="11">
        <v>303</v>
      </c>
      <c r="G44" s="11">
        <v>319</v>
      </c>
      <c r="H44" s="11">
        <v>283</v>
      </c>
      <c r="I44" s="11">
        <v>327</v>
      </c>
      <c r="J44" s="11">
        <v>278</v>
      </c>
      <c r="K44" s="11">
        <v>278</v>
      </c>
      <c r="L44" s="11">
        <v>318</v>
      </c>
      <c r="M44" s="11">
        <v>336</v>
      </c>
      <c r="N44" s="11">
        <v>230</v>
      </c>
      <c r="O44" s="11">
        <v>305</v>
      </c>
      <c r="P44" s="12">
        <f t="shared" si="5"/>
        <v>3499</v>
      </c>
      <c r="R44" s="20"/>
      <c r="S44"/>
      <c r="T44"/>
      <c r="U44"/>
      <c r="V44"/>
      <c r="W44"/>
      <c r="X44"/>
      <c r="Y44"/>
      <c r="Z44"/>
      <c r="AA44"/>
      <c r="AB44"/>
    </row>
    <row r="45" spans="1:28" ht="15" customHeight="1" x14ac:dyDescent="0.2">
      <c r="A45"/>
      <c r="B45"/>
      <c r="C45" s="14" t="s">
        <v>24</v>
      </c>
      <c r="D45" s="11">
        <v>268</v>
      </c>
      <c r="E45" s="11">
        <v>261</v>
      </c>
      <c r="F45" s="11">
        <v>272</v>
      </c>
      <c r="G45" s="11">
        <v>253</v>
      </c>
      <c r="H45" s="11">
        <v>262</v>
      </c>
      <c r="I45" s="11">
        <v>278</v>
      </c>
      <c r="J45" s="11">
        <v>241</v>
      </c>
      <c r="K45" s="11">
        <v>228</v>
      </c>
      <c r="L45" s="11">
        <v>269</v>
      </c>
      <c r="M45" s="11">
        <v>351</v>
      </c>
      <c r="N45" s="11">
        <v>317</v>
      </c>
      <c r="O45" s="11">
        <v>160</v>
      </c>
      <c r="P45" s="12">
        <f t="shared" si="5"/>
        <v>3160</v>
      </c>
      <c r="S45"/>
      <c r="T45"/>
      <c r="U45"/>
      <c r="V45"/>
      <c r="W45"/>
      <c r="X45"/>
      <c r="Y45"/>
      <c r="Z45"/>
      <c r="AA45"/>
      <c r="AB45"/>
    </row>
    <row r="46" spans="1:28" ht="15" customHeight="1" x14ac:dyDescent="0.2">
      <c r="A46"/>
      <c r="B46"/>
      <c r="C46" s="24" t="s">
        <v>25</v>
      </c>
      <c r="D46" s="11">
        <v>278</v>
      </c>
      <c r="E46" s="11">
        <v>229</v>
      </c>
      <c r="F46" s="11">
        <v>248</v>
      </c>
      <c r="G46" s="11">
        <v>437</v>
      </c>
      <c r="H46" s="11">
        <v>525</v>
      </c>
      <c r="I46" s="11">
        <v>338</v>
      </c>
      <c r="J46" s="11">
        <v>355</v>
      </c>
      <c r="K46" s="11">
        <v>255</v>
      </c>
      <c r="L46" s="11">
        <v>398</v>
      </c>
      <c r="M46" s="11">
        <v>387</v>
      </c>
      <c r="N46" s="11">
        <v>307</v>
      </c>
      <c r="O46" s="11">
        <v>288</v>
      </c>
      <c r="P46" s="12">
        <f t="shared" si="5"/>
        <v>4045</v>
      </c>
      <c r="S46"/>
      <c r="T46"/>
      <c r="U46"/>
      <c r="V46"/>
      <c r="W46"/>
      <c r="X46"/>
      <c r="Y46"/>
      <c r="Z46"/>
      <c r="AA46"/>
      <c r="AB46"/>
    </row>
    <row r="47" spans="1:28" ht="15" customHeight="1" x14ac:dyDescent="0.2">
      <c r="A47"/>
      <c r="B47"/>
      <c r="C47" s="14" t="s">
        <v>26</v>
      </c>
      <c r="D47" s="11">
        <v>112</v>
      </c>
      <c r="E47" s="11">
        <v>82</v>
      </c>
      <c r="F47" s="11">
        <v>98</v>
      </c>
      <c r="G47" s="11">
        <v>99</v>
      </c>
      <c r="H47" s="11">
        <v>79</v>
      </c>
      <c r="I47" s="11">
        <v>73</v>
      </c>
      <c r="J47" s="11">
        <v>87</v>
      </c>
      <c r="K47" s="11">
        <v>51</v>
      </c>
      <c r="L47" s="11">
        <v>58</v>
      </c>
      <c r="M47" s="11">
        <v>73</v>
      </c>
      <c r="N47" s="11">
        <v>95</v>
      </c>
      <c r="O47" s="11">
        <v>94</v>
      </c>
      <c r="P47" s="12">
        <f t="shared" si="5"/>
        <v>1001</v>
      </c>
      <c r="S47"/>
      <c r="T47"/>
      <c r="U47"/>
      <c r="V47"/>
      <c r="W47"/>
      <c r="X47"/>
      <c r="Y47"/>
      <c r="Z47"/>
      <c r="AA47"/>
      <c r="AB47"/>
    </row>
    <row r="48" spans="1:28" ht="15" customHeight="1" x14ac:dyDescent="0.2">
      <c r="A48"/>
      <c r="B48"/>
      <c r="C48" s="14" t="s">
        <v>27</v>
      </c>
      <c r="D48" s="11">
        <v>53</v>
      </c>
      <c r="E48" s="11">
        <v>40</v>
      </c>
      <c r="F48" s="11">
        <v>63</v>
      </c>
      <c r="G48" s="11">
        <v>61</v>
      </c>
      <c r="H48" s="11">
        <v>43</v>
      </c>
      <c r="I48" s="11">
        <v>74</v>
      </c>
      <c r="J48" s="11">
        <v>26</v>
      </c>
      <c r="K48" s="11">
        <v>57</v>
      </c>
      <c r="L48" s="11">
        <v>46</v>
      </c>
      <c r="M48" s="11">
        <v>43</v>
      </c>
      <c r="N48" s="11">
        <v>24</v>
      </c>
      <c r="O48" s="11">
        <v>85</v>
      </c>
      <c r="P48" s="12">
        <f t="shared" si="5"/>
        <v>615</v>
      </c>
      <c r="S48" s="11"/>
      <c r="T48"/>
      <c r="U48"/>
      <c r="V48"/>
      <c r="W48"/>
      <c r="X48"/>
      <c r="Y48"/>
      <c r="Z48"/>
      <c r="AA48"/>
      <c r="AB48"/>
    </row>
    <row r="49" spans="1:28" ht="15" customHeight="1" x14ac:dyDescent="0.2">
      <c r="A49"/>
      <c r="B49"/>
      <c r="C49" s="14" t="s">
        <v>60</v>
      </c>
      <c r="D49" s="11">
        <v>121</v>
      </c>
      <c r="E49" s="11">
        <v>221</v>
      </c>
      <c r="F49" s="11">
        <v>380</v>
      </c>
      <c r="G49" s="11">
        <v>269</v>
      </c>
      <c r="H49" s="11">
        <v>120</v>
      </c>
      <c r="I49" s="11">
        <v>76</v>
      </c>
      <c r="J49" s="11">
        <v>227</v>
      </c>
      <c r="K49" s="11">
        <v>67</v>
      </c>
      <c r="L49" s="11">
        <v>153</v>
      </c>
      <c r="M49" s="11">
        <v>220</v>
      </c>
      <c r="N49" s="11">
        <v>381</v>
      </c>
      <c r="O49" s="11">
        <v>322</v>
      </c>
      <c r="P49" s="12">
        <f t="shared" si="5"/>
        <v>2557</v>
      </c>
      <c r="S49" s="11"/>
      <c r="T49"/>
      <c r="U49"/>
      <c r="V49"/>
      <c r="W49"/>
      <c r="X49"/>
      <c r="Y49"/>
      <c r="Z49"/>
      <c r="AA49"/>
      <c r="AB49"/>
    </row>
    <row r="50" spans="1:28" ht="15" customHeight="1" x14ac:dyDescent="0.2">
      <c r="A50"/>
      <c r="B50"/>
      <c r="C50" s="14" t="s">
        <v>61</v>
      </c>
      <c r="D50" s="11"/>
      <c r="E50" s="11"/>
      <c r="F50" s="11"/>
      <c r="G50" s="11">
        <v>16</v>
      </c>
      <c r="H50" s="11">
        <v>8</v>
      </c>
      <c r="I50" s="11">
        <v>11</v>
      </c>
      <c r="J50" s="11">
        <v>10</v>
      </c>
      <c r="K50" s="11">
        <v>6</v>
      </c>
      <c r="L50" s="11">
        <v>9</v>
      </c>
      <c r="M50" s="11">
        <v>11</v>
      </c>
      <c r="N50" s="11">
        <v>12</v>
      </c>
      <c r="O50" s="11">
        <v>10</v>
      </c>
      <c r="P50" s="12">
        <f>SUM(D50:O50)</f>
        <v>93</v>
      </c>
      <c r="Q50"/>
      <c r="R50"/>
      <c r="S50" s="11"/>
      <c r="T50"/>
      <c r="U50"/>
      <c r="V50"/>
      <c r="W50"/>
      <c r="X50"/>
      <c r="Y50"/>
      <c r="Z50"/>
      <c r="AA50"/>
      <c r="AB50"/>
    </row>
    <row r="51" spans="1:28" ht="15" customHeight="1" x14ac:dyDescent="0.2">
      <c r="A51"/>
      <c r="B51"/>
      <c r="C51" s="14" t="s">
        <v>65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142</v>
      </c>
      <c r="N51" s="11">
        <v>108</v>
      </c>
      <c r="O51" s="11">
        <v>104</v>
      </c>
      <c r="P51" s="12">
        <f>SUM(D51:O51)</f>
        <v>354</v>
      </c>
      <c r="Q51"/>
      <c r="R51"/>
      <c r="S51" s="11"/>
      <c r="T51"/>
      <c r="U51"/>
      <c r="V51"/>
      <c r="W51"/>
      <c r="X51"/>
      <c r="Y51"/>
      <c r="Z51"/>
      <c r="AA51"/>
      <c r="AB51"/>
    </row>
    <row r="52" spans="1:28" ht="15" customHeight="1" x14ac:dyDescent="0.2">
      <c r="A52"/>
      <c r="B52"/>
      <c r="C52" s="1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/>
      <c r="R52"/>
      <c r="S52" s="11"/>
      <c r="T52"/>
      <c r="U52"/>
      <c r="V52"/>
      <c r="W52"/>
      <c r="X52"/>
      <c r="Y52"/>
      <c r="Z52"/>
      <c r="AA52"/>
      <c r="AB52"/>
    </row>
    <row r="53" spans="1:28" s="1" customFormat="1" ht="15" customHeight="1" x14ac:dyDescent="0.2">
      <c r="C53" s="16" t="s">
        <v>33</v>
      </c>
      <c r="D53" s="33">
        <f t="shared" ref="D53:J53" si="6">D40-SUM(D42:D50)</f>
        <v>191</v>
      </c>
      <c r="E53" s="33">
        <f t="shared" si="6"/>
        <v>367</v>
      </c>
      <c r="F53" s="33">
        <f t="shared" si="6"/>
        <v>313</v>
      </c>
      <c r="G53" s="33">
        <f t="shared" si="6"/>
        <v>148</v>
      </c>
      <c r="H53" s="33">
        <f t="shared" si="6"/>
        <v>159</v>
      </c>
      <c r="I53" s="33">
        <f t="shared" si="6"/>
        <v>168</v>
      </c>
      <c r="J53" s="33">
        <f t="shared" si="6"/>
        <v>96</v>
      </c>
      <c r="K53" s="33">
        <f>K40-SUM(K42:K50)</f>
        <v>71</v>
      </c>
      <c r="L53" s="33">
        <f>L40-SUM(L42:L50)</f>
        <v>0</v>
      </c>
      <c r="M53" s="33">
        <f>M40-SUM(M42:M52)</f>
        <v>0</v>
      </c>
      <c r="N53" s="33">
        <f>N40-SUM(N42:N52)</f>
        <v>0</v>
      </c>
      <c r="O53" s="33">
        <f>O40-SUM(O42:O52)</f>
        <v>0</v>
      </c>
      <c r="P53" s="34">
        <f t="shared" si="5"/>
        <v>1513</v>
      </c>
      <c r="S53" s="11"/>
    </row>
    <row r="54" spans="1:28" ht="15" customHeight="1" x14ac:dyDescent="0.2">
      <c r="A54"/>
      <c r="B54"/>
      <c r="C54" s="1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/>
      <c r="R54"/>
      <c r="S54" s="11"/>
      <c r="T54"/>
      <c r="U54"/>
      <c r="V54"/>
      <c r="W54"/>
      <c r="X54"/>
      <c r="Y54"/>
      <c r="Z54"/>
      <c r="AA54"/>
      <c r="AB54"/>
    </row>
    <row r="55" spans="1:28" ht="15" customHeight="1" x14ac:dyDescent="0.2">
      <c r="A55"/>
      <c r="B55"/>
      <c r="C55" s="25" t="s">
        <v>28</v>
      </c>
      <c r="D55" s="18">
        <f t="shared" ref="D55:H55" si="7">SUM(D42:D53)</f>
        <v>1359</v>
      </c>
      <c r="E55" s="18">
        <f t="shared" si="7"/>
        <v>1530</v>
      </c>
      <c r="F55" s="18">
        <f t="shared" si="7"/>
        <v>1781</v>
      </c>
      <c r="G55" s="18">
        <f t="shared" si="7"/>
        <v>1684</v>
      </c>
      <c r="H55" s="18">
        <f t="shared" si="7"/>
        <v>1529</v>
      </c>
      <c r="I55" s="18">
        <f>SUM(I42:I53)</f>
        <v>1392</v>
      </c>
      <c r="J55" s="18">
        <f t="shared" ref="J55:O55" si="8">SUM(J42:J53)</f>
        <v>1371</v>
      </c>
      <c r="K55" s="18">
        <f t="shared" si="8"/>
        <v>1047</v>
      </c>
      <c r="L55" s="18">
        <f>SUM(L42:L53)</f>
        <v>1316</v>
      </c>
      <c r="M55" s="18">
        <f t="shared" si="8"/>
        <v>1616</v>
      </c>
      <c r="N55" s="18">
        <f t="shared" si="8"/>
        <v>1565</v>
      </c>
      <c r="O55" s="18">
        <f t="shared" si="8"/>
        <v>1402</v>
      </c>
      <c r="P55" s="19">
        <f>SUM(P42:P53)</f>
        <v>17592</v>
      </c>
      <c r="Q55"/>
      <c r="R55" s="31"/>
      <c r="S55" s="11"/>
      <c r="T55"/>
      <c r="U55"/>
      <c r="V55"/>
      <c r="W55"/>
      <c r="X55"/>
      <c r="Y55"/>
      <c r="Z55"/>
      <c r="AA55"/>
      <c r="AB55"/>
    </row>
    <row r="56" spans="1:28" ht="15" customHeight="1" x14ac:dyDescent="0.2">
      <c r="A56"/>
      <c r="B56"/>
      <c r="C56" s="1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/>
      <c r="R56"/>
      <c r="S56" s="11"/>
      <c r="T56"/>
      <c r="U56"/>
      <c r="V56"/>
      <c r="W56"/>
      <c r="X56"/>
      <c r="Y56"/>
      <c r="Z56"/>
      <c r="AA56"/>
      <c r="AB56"/>
    </row>
    <row r="57" spans="1:28" ht="15" customHeight="1" x14ac:dyDescent="0.2">
      <c r="A57"/>
      <c r="B57"/>
      <c r="C57" s="25" t="s">
        <v>29</v>
      </c>
      <c r="D57" s="18">
        <f>(D38-D36)+(D55-D53)</f>
        <v>5168</v>
      </c>
      <c r="E57" s="18">
        <f t="shared" ref="E57:F57" si="9">(E38-E36)+(E55-E53)</f>
        <v>4329</v>
      </c>
      <c r="F57" s="18">
        <f t="shared" si="9"/>
        <v>5370</v>
      </c>
      <c r="G57" s="18">
        <f>(G38-G36)+(G55-G53)</f>
        <v>5580</v>
      </c>
      <c r="H57" s="18">
        <f>(H38-H36)+(H55-H53)</f>
        <v>5972</v>
      </c>
      <c r="I57" s="18">
        <f>(I38-I36)+(I55-I53)</f>
        <v>5467</v>
      </c>
      <c r="J57" s="18">
        <f t="shared" ref="J57:N57" si="10">(J38-J36)+(J55-J53)</f>
        <v>4833</v>
      </c>
      <c r="K57" s="18">
        <f t="shared" si="10"/>
        <v>3821</v>
      </c>
      <c r="L57" s="18">
        <f t="shared" si="10"/>
        <v>4975</v>
      </c>
      <c r="M57" s="18">
        <f>(M38-M36)+(M55-M53)</f>
        <v>5019</v>
      </c>
      <c r="N57" s="18">
        <f t="shared" si="10"/>
        <v>5032</v>
      </c>
      <c r="O57" s="18">
        <f>(O38-O36)+(O55-O53)</f>
        <v>6528</v>
      </c>
      <c r="P57" s="19">
        <f>(P38-P36)+(P55-P53)</f>
        <v>62094</v>
      </c>
      <c r="Q57"/>
      <c r="R57"/>
      <c r="S57" s="11"/>
      <c r="T57"/>
      <c r="U57"/>
      <c r="V57"/>
      <c r="W57"/>
      <c r="X57"/>
      <c r="Y57"/>
      <c r="Z57"/>
      <c r="AA57"/>
      <c r="AB57"/>
    </row>
    <row r="58" spans="1:28" ht="15" customHeight="1" x14ac:dyDescent="0.2">
      <c r="A58"/>
      <c r="B58"/>
      <c r="C58" s="25" t="s">
        <v>42</v>
      </c>
      <c r="D58" s="18">
        <f t="shared" ref="D58:F58" si="11">D36+D53</f>
        <v>936</v>
      </c>
      <c r="E58" s="18">
        <f t="shared" si="11"/>
        <v>1380</v>
      </c>
      <c r="F58" s="18">
        <f t="shared" si="11"/>
        <v>1542</v>
      </c>
      <c r="G58" s="18">
        <f>G36+G53</f>
        <v>1327</v>
      </c>
      <c r="H58" s="18">
        <f>H36+H53</f>
        <v>776</v>
      </c>
      <c r="I58" s="18">
        <f>I36+I53</f>
        <v>951</v>
      </c>
      <c r="J58" s="18">
        <f t="shared" ref="J58:O58" si="12">J36+J53</f>
        <v>854</v>
      </c>
      <c r="K58" s="18">
        <f t="shared" si="12"/>
        <v>893</v>
      </c>
      <c r="L58" s="18">
        <f t="shared" si="12"/>
        <v>1702</v>
      </c>
      <c r="M58" s="18">
        <f>M36+M53</f>
        <v>2915</v>
      </c>
      <c r="N58" s="18">
        <f t="shared" si="12"/>
        <v>2864</v>
      </c>
      <c r="O58" s="18">
        <f t="shared" si="12"/>
        <v>3218</v>
      </c>
      <c r="P58" s="19">
        <f>P36+P53</f>
        <v>19358</v>
      </c>
      <c r="Q58"/>
      <c r="R58"/>
      <c r="S58" s="2"/>
      <c r="T58"/>
      <c r="U58"/>
      <c r="V58"/>
      <c r="W58"/>
      <c r="X58"/>
      <c r="Y58"/>
      <c r="Z58"/>
      <c r="AA58"/>
      <c r="AB58"/>
    </row>
    <row r="59" spans="1:28" ht="15" customHeight="1" x14ac:dyDescent="0.2">
      <c r="A59"/>
      <c r="B59"/>
      <c r="C59" s="25" t="s">
        <v>43</v>
      </c>
      <c r="D59" s="18">
        <f>SUM(D57:D58)</f>
        <v>6104</v>
      </c>
      <c r="E59" s="18">
        <f t="shared" ref="E59:F59" si="13">SUM(E57:E58)</f>
        <v>5709</v>
      </c>
      <c r="F59" s="18">
        <f t="shared" si="13"/>
        <v>6912</v>
      </c>
      <c r="G59" s="18">
        <f>SUM(G57:G58)</f>
        <v>6907</v>
      </c>
      <c r="H59" s="18">
        <f>SUM(H57:H58)</f>
        <v>6748</v>
      </c>
      <c r="I59" s="18">
        <f t="shared" ref="I59:O59" si="14">SUM(I57:I58)</f>
        <v>6418</v>
      </c>
      <c r="J59" s="18">
        <f t="shared" si="14"/>
        <v>5687</v>
      </c>
      <c r="K59" s="18">
        <f t="shared" si="14"/>
        <v>4714</v>
      </c>
      <c r="L59" s="18">
        <f t="shared" si="14"/>
        <v>6677</v>
      </c>
      <c r="M59" s="18">
        <f>SUM(M57:M58)</f>
        <v>7934</v>
      </c>
      <c r="N59" s="18">
        <f t="shared" si="14"/>
        <v>7896</v>
      </c>
      <c r="O59" s="18">
        <f t="shared" si="14"/>
        <v>9746</v>
      </c>
      <c r="P59" s="19">
        <f>SUM(P57:P58)</f>
        <v>81452</v>
      </c>
      <c r="Q59"/>
      <c r="R59"/>
      <c r="S59"/>
      <c r="T59"/>
      <c r="U59"/>
      <c r="V59"/>
      <c r="W59"/>
      <c r="X59"/>
      <c r="Y59"/>
      <c r="Z59"/>
      <c r="AA59"/>
      <c r="AB59"/>
    </row>
    <row r="60" spans="1:28" ht="15" customHeight="1" x14ac:dyDescent="0.2">
      <c r="A60"/>
      <c r="B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5" customHeight="1" x14ac:dyDescent="0.2">
      <c r="A61"/>
      <c r="B61"/>
      <c r="C61" s="26" t="s">
        <v>45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7"/>
      <c r="Q61"/>
      <c r="R61"/>
      <c r="S61"/>
      <c r="T61"/>
      <c r="U61"/>
      <c r="V61"/>
      <c r="W61"/>
      <c r="X61"/>
      <c r="Y61"/>
      <c r="Z61"/>
      <c r="AA61"/>
      <c r="AB61"/>
    </row>
    <row r="62" spans="1:28" ht="15" customHeight="1" x14ac:dyDescent="0.2">
      <c r="A62"/>
      <c r="B62"/>
      <c r="C62" s="26" t="s">
        <v>46</v>
      </c>
      <c r="D62" s="6">
        <v>30</v>
      </c>
      <c r="E62" s="6">
        <v>31</v>
      </c>
      <c r="F62" s="6">
        <v>30</v>
      </c>
      <c r="G62" s="6">
        <v>31</v>
      </c>
      <c r="H62" s="6">
        <v>31</v>
      </c>
      <c r="I62" s="6">
        <v>30</v>
      </c>
      <c r="J62" s="6">
        <v>31</v>
      </c>
      <c r="K62" s="6">
        <v>30</v>
      </c>
      <c r="L62" s="6">
        <v>31</v>
      </c>
      <c r="M62" s="6">
        <v>31</v>
      </c>
      <c r="N62" s="6">
        <v>29</v>
      </c>
      <c r="O62" s="6">
        <v>31</v>
      </c>
      <c r="P62" s="7">
        <f>SUM(D62:O62)</f>
        <v>366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5" customHeight="1" x14ac:dyDescent="0.2">
      <c r="A63"/>
      <c r="B63"/>
      <c r="C63" s="25" t="s">
        <v>47</v>
      </c>
      <c r="D63" s="28">
        <f>D59/D62</f>
        <v>203.46666666666667</v>
      </c>
      <c r="E63" s="28">
        <f t="shared" ref="E63:F63" si="15">E59/E62</f>
        <v>184.16129032258064</v>
      </c>
      <c r="F63" s="28">
        <f t="shared" si="15"/>
        <v>230.4</v>
      </c>
      <c r="G63" s="28">
        <f>G59/G62</f>
        <v>222.80645161290323</v>
      </c>
      <c r="H63" s="28">
        <f>H59/H62</f>
        <v>217.67741935483872</v>
      </c>
      <c r="I63" s="28">
        <f>I59/I62</f>
        <v>213.93333333333334</v>
      </c>
      <c r="J63" s="28">
        <f t="shared" ref="J63:O63" si="16">J59/J62</f>
        <v>183.45161290322579</v>
      </c>
      <c r="K63" s="28">
        <f>K59/K62</f>
        <v>157.13333333333333</v>
      </c>
      <c r="L63" s="28">
        <f t="shared" ref="L63:N63" si="17">L59/L62</f>
        <v>215.38709677419354</v>
      </c>
      <c r="M63" s="28">
        <f>M59/M62</f>
        <v>255.93548387096774</v>
      </c>
      <c r="N63" s="28">
        <f t="shared" si="17"/>
        <v>272.27586206896552</v>
      </c>
      <c r="O63" s="28">
        <f t="shared" si="16"/>
        <v>314.38709677419354</v>
      </c>
      <c r="P63" s="19">
        <f>SUM(D63:O63)</f>
        <v>2671.0156470152024</v>
      </c>
      <c r="Q63"/>
      <c r="R63"/>
      <c r="S63"/>
      <c r="T63"/>
      <c r="U63"/>
      <c r="V63"/>
      <c r="W63"/>
      <c r="X63"/>
      <c r="Y63"/>
      <c r="Z63"/>
      <c r="AA63"/>
      <c r="AB63"/>
    </row>
    <row r="64" spans="1:28" ht="15" customHeight="1" x14ac:dyDescent="0.2">
      <c r="A64"/>
      <c r="B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5" customHeight="1" x14ac:dyDescent="0.2">
      <c r="A65"/>
      <c r="B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5" customHeight="1" x14ac:dyDescent="0.2">
      <c r="A66"/>
      <c r="B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5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5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5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5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5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5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5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5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5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5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5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5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5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5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5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5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5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5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5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5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5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5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5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5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5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5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5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5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5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5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5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5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5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5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5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5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5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5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5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5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5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5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5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5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5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5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5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5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5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5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5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5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5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5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5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5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5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5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5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5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5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5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5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5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5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5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5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5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5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5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5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5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5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5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5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5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5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5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5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5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5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5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5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5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5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5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5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5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5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5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5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5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5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5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5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5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5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5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5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94"/>
  <sheetViews>
    <sheetView workbookViewId="0">
      <selection activeCell="C5" sqref="C5:C34"/>
    </sheetView>
  </sheetViews>
  <sheetFormatPr defaultRowHeight="12" x14ac:dyDescent="0.2"/>
  <cols>
    <col min="1" max="1" width="21.1640625" style="4" bestFit="1" customWidth="1"/>
    <col min="2" max="2" width="1.83203125" style="4" hidden="1" customWidth="1"/>
    <col min="3" max="3" width="30.5" style="4" customWidth="1"/>
    <col min="4" max="4" width="11" style="4" customWidth="1"/>
    <col min="5" max="8" width="7.5" style="4" customWidth="1"/>
    <col min="9" max="9" width="7.83203125" style="4" customWidth="1"/>
    <col min="10" max="14" width="7.5" style="4" customWidth="1"/>
    <col min="15" max="15" width="8.1640625" style="4" customWidth="1"/>
    <col min="16" max="28" width="9.33203125" style="4"/>
  </cols>
  <sheetData>
    <row r="1" spans="1:28" x14ac:dyDescent="0.2">
      <c r="A1" s="3" t="s">
        <v>0</v>
      </c>
      <c r="C1" s="3" t="s">
        <v>64</v>
      </c>
      <c r="Q1"/>
      <c r="R1"/>
      <c r="S1"/>
      <c r="T1"/>
      <c r="U1"/>
      <c r="V1"/>
      <c r="W1"/>
      <c r="X1"/>
      <c r="Y1"/>
      <c r="Z1"/>
      <c r="AA1"/>
      <c r="AB1"/>
    </row>
    <row r="2" spans="1:28" x14ac:dyDescent="0.2">
      <c r="A2" s="3" t="s">
        <v>1</v>
      </c>
      <c r="Q2"/>
      <c r="R2"/>
      <c r="S2"/>
      <c r="T2"/>
      <c r="U2"/>
      <c r="V2"/>
      <c r="W2"/>
      <c r="X2"/>
      <c r="Y2"/>
      <c r="Z2"/>
      <c r="AA2"/>
      <c r="AB2"/>
    </row>
    <row r="3" spans="1:28" x14ac:dyDescent="0.2">
      <c r="C3" s="5" t="s">
        <v>4</v>
      </c>
      <c r="D3" s="37">
        <v>2016</v>
      </c>
      <c r="E3" s="6"/>
      <c r="F3" s="6"/>
      <c r="G3" s="6"/>
      <c r="H3" s="6"/>
      <c r="I3" s="6"/>
      <c r="J3" s="6"/>
      <c r="K3" s="6"/>
      <c r="L3" s="6"/>
      <c r="M3" s="37">
        <v>2017</v>
      </c>
      <c r="N3" s="6"/>
      <c r="O3" s="6"/>
      <c r="P3" s="7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">
      <c r="D4" s="8" t="s">
        <v>56</v>
      </c>
      <c r="E4" s="8" t="s">
        <v>2</v>
      </c>
      <c r="F4" s="8" t="s">
        <v>49</v>
      </c>
      <c r="G4" s="8" t="s">
        <v>50</v>
      </c>
      <c r="H4" s="8" t="s">
        <v>35</v>
      </c>
      <c r="I4" s="8" t="s">
        <v>36</v>
      </c>
      <c r="J4" s="8" t="s">
        <v>37</v>
      </c>
      <c r="K4" s="8" t="s">
        <v>38</v>
      </c>
      <c r="L4" s="8" t="s">
        <v>39</v>
      </c>
      <c r="M4" s="8" t="s">
        <v>40</v>
      </c>
      <c r="N4" s="8" t="s">
        <v>41</v>
      </c>
      <c r="O4" s="8" t="s">
        <v>58</v>
      </c>
      <c r="P4" s="9" t="s">
        <v>48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3" t="s">
        <v>3</v>
      </c>
      <c r="C5" s="38" t="s">
        <v>34</v>
      </c>
      <c r="D5" s="11">
        <v>191</v>
      </c>
      <c r="E5" s="11">
        <v>180</v>
      </c>
      <c r="F5" s="11">
        <v>161</v>
      </c>
      <c r="G5" s="11">
        <v>163</v>
      </c>
      <c r="H5" s="11">
        <v>179</v>
      </c>
      <c r="I5" s="11">
        <v>137</v>
      </c>
      <c r="J5" s="11">
        <v>170</v>
      </c>
      <c r="K5" s="11">
        <v>180</v>
      </c>
      <c r="L5" s="11">
        <v>167</v>
      </c>
      <c r="M5" s="11">
        <v>254</v>
      </c>
      <c r="N5" s="11">
        <v>148</v>
      </c>
      <c r="O5" s="11">
        <v>188</v>
      </c>
      <c r="P5" s="12">
        <f>SUM(D5:O5)</f>
        <v>2118</v>
      </c>
      <c r="Q5"/>
      <c r="R5"/>
      <c r="S5"/>
      <c r="T5"/>
      <c r="U5"/>
      <c r="V5"/>
      <c r="W5"/>
      <c r="X5"/>
      <c r="Y5"/>
      <c r="Z5"/>
      <c r="AA5"/>
      <c r="AB5"/>
    </row>
    <row r="6" spans="1:28" x14ac:dyDescent="0.2">
      <c r="C6" s="38" t="s">
        <v>32</v>
      </c>
      <c r="D6" s="11">
        <v>121</v>
      </c>
      <c r="E6" s="11">
        <v>79</v>
      </c>
      <c r="F6" s="11">
        <v>67</v>
      </c>
      <c r="G6" s="11">
        <v>77</v>
      </c>
      <c r="H6" s="11">
        <v>98</v>
      </c>
      <c r="I6" s="11">
        <v>73</v>
      </c>
      <c r="J6" s="11">
        <v>82</v>
      </c>
      <c r="K6" s="11">
        <v>91</v>
      </c>
      <c r="L6" s="11">
        <v>90</v>
      </c>
      <c r="M6" s="11">
        <v>80</v>
      </c>
      <c r="N6" s="11">
        <v>70</v>
      </c>
      <c r="O6" s="11">
        <v>102</v>
      </c>
      <c r="P6" s="12">
        <f t="shared" ref="P6:P35" si="0">SUM(D6:O6)</f>
        <v>1030</v>
      </c>
      <c r="Q6"/>
      <c r="R6"/>
      <c r="S6"/>
      <c r="T6"/>
      <c r="U6"/>
      <c r="V6"/>
      <c r="W6"/>
      <c r="X6"/>
      <c r="Y6"/>
      <c r="Z6"/>
      <c r="AA6"/>
      <c r="AB6"/>
    </row>
    <row r="7" spans="1:28" x14ac:dyDescent="0.2">
      <c r="C7" s="38" t="s">
        <v>6</v>
      </c>
      <c r="D7" s="11">
        <v>226</v>
      </c>
      <c r="E7" s="11">
        <v>230</v>
      </c>
      <c r="F7" s="11">
        <v>211</v>
      </c>
      <c r="G7" s="11">
        <v>197</v>
      </c>
      <c r="H7" s="11">
        <v>245</v>
      </c>
      <c r="I7" s="11">
        <v>233</v>
      </c>
      <c r="J7" s="11">
        <v>226</v>
      </c>
      <c r="K7" s="11">
        <v>189</v>
      </c>
      <c r="L7" s="11">
        <v>183</v>
      </c>
      <c r="M7" s="11">
        <v>188</v>
      </c>
      <c r="N7" s="11">
        <v>165</v>
      </c>
      <c r="O7" s="11">
        <v>207</v>
      </c>
      <c r="P7" s="12">
        <f t="shared" si="0"/>
        <v>2500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">
      <c r="C8" s="38" t="s">
        <v>7</v>
      </c>
      <c r="D8" s="11">
        <v>341</v>
      </c>
      <c r="E8" s="11">
        <v>327</v>
      </c>
      <c r="F8" s="11">
        <v>386</v>
      </c>
      <c r="G8" s="11">
        <v>397</v>
      </c>
      <c r="H8" s="11">
        <v>446</v>
      </c>
      <c r="I8" s="11">
        <v>433</v>
      </c>
      <c r="J8" s="11">
        <v>454</v>
      </c>
      <c r="K8" s="11">
        <v>471</v>
      </c>
      <c r="L8" s="11">
        <v>482</v>
      </c>
      <c r="M8" s="11">
        <v>484</v>
      </c>
      <c r="N8" s="11">
        <v>468</v>
      </c>
      <c r="O8" s="11">
        <v>521</v>
      </c>
      <c r="P8" s="12">
        <f t="shared" si="0"/>
        <v>5210</v>
      </c>
      <c r="Q8" s="2"/>
      <c r="R8"/>
      <c r="S8"/>
      <c r="T8"/>
      <c r="U8"/>
      <c r="V8"/>
      <c r="W8"/>
      <c r="X8"/>
      <c r="Y8"/>
      <c r="Z8"/>
      <c r="AA8"/>
      <c r="AB8"/>
    </row>
    <row r="9" spans="1:28" x14ac:dyDescent="0.2">
      <c r="C9" s="38" t="s">
        <v>8</v>
      </c>
      <c r="D9" s="11">
        <v>21</v>
      </c>
      <c r="E9" s="11">
        <v>39</v>
      </c>
      <c r="F9" s="11">
        <v>23</v>
      </c>
      <c r="G9" s="11">
        <v>37</v>
      </c>
      <c r="H9" s="11">
        <v>30</v>
      </c>
      <c r="I9" s="11">
        <v>32</v>
      </c>
      <c r="J9" s="11">
        <v>31</v>
      </c>
      <c r="K9" s="11">
        <v>23</v>
      </c>
      <c r="L9" s="11">
        <v>31</v>
      </c>
      <c r="M9" s="11">
        <v>28</v>
      </c>
      <c r="N9" s="11">
        <v>43</v>
      </c>
      <c r="O9" s="11">
        <v>50</v>
      </c>
      <c r="P9" s="12">
        <f t="shared" si="0"/>
        <v>388</v>
      </c>
      <c r="Q9"/>
      <c r="R9"/>
      <c r="S9"/>
      <c r="T9"/>
      <c r="U9"/>
      <c r="V9"/>
      <c r="W9"/>
      <c r="X9"/>
      <c r="Y9"/>
      <c r="Z9"/>
      <c r="AA9"/>
      <c r="AB9"/>
    </row>
    <row r="10" spans="1:28" x14ac:dyDescent="0.2">
      <c r="C10" s="38" t="s">
        <v>9</v>
      </c>
      <c r="D10" s="11">
        <v>39</v>
      </c>
      <c r="E10" s="11">
        <v>29</v>
      </c>
      <c r="F10" s="11">
        <v>32</v>
      </c>
      <c r="G10" s="11">
        <v>37</v>
      </c>
      <c r="H10" s="11">
        <v>41</v>
      </c>
      <c r="I10" s="11">
        <v>41</v>
      </c>
      <c r="J10" s="11">
        <v>31</v>
      </c>
      <c r="K10" s="11">
        <v>35</v>
      </c>
      <c r="L10" s="11">
        <v>37</v>
      </c>
      <c r="M10" s="11">
        <v>45</v>
      </c>
      <c r="N10" s="11">
        <v>67</v>
      </c>
      <c r="O10" s="11">
        <v>47</v>
      </c>
      <c r="P10" s="12">
        <f t="shared" si="0"/>
        <v>481</v>
      </c>
      <c r="Q10"/>
      <c r="R10"/>
      <c r="S10"/>
      <c r="T10"/>
      <c r="U10"/>
      <c r="V10"/>
      <c r="W10"/>
      <c r="X10"/>
      <c r="Y10"/>
      <c r="Z10"/>
      <c r="AA10"/>
      <c r="AB10"/>
    </row>
    <row r="11" spans="1:28" x14ac:dyDescent="0.2">
      <c r="C11" s="38" t="s">
        <v>77</v>
      </c>
      <c r="D11" s="11">
        <v>213</v>
      </c>
      <c r="E11" s="11">
        <v>199</v>
      </c>
      <c r="F11" s="11">
        <v>171</v>
      </c>
      <c r="G11" s="11">
        <v>253</v>
      </c>
      <c r="H11" s="11">
        <v>246</v>
      </c>
      <c r="I11" s="11">
        <v>143</v>
      </c>
      <c r="J11" s="11">
        <v>162</v>
      </c>
      <c r="K11" s="11">
        <v>144</v>
      </c>
      <c r="L11" s="11">
        <f>243-15</f>
        <v>228</v>
      </c>
      <c r="M11" s="11">
        <v>272</v>
      </c>
      <c r="N11" s="11">
        <v>351</v>
      </c>
      <c r="O11" s="11">
        <v>415</v>
      </c>
      <c r="P11" s="12">
        <f t="shared" si="0"/>
        <v>2797</v>
      </c>
      <c r="Q11"/>
      <c r="R11"/>
      <c r="S11"/>
      <c r="T11"/>
      <c r="U11"/>
      <c r="V11"/>
      <c r="W11"/>
      <c r="X11"/>
      <c r="Y11"/>
      <c r="Z11"/>
      <c r="AA11"/>
      <c r="AB11"/>
    </row>
    <row r="12" spans="1:28" x14ac:dyDescent="0.2">
      <c r="C12" s="38" t="s">
        <v>78</v>
      </c>
      <c r="D12" s="11">
        <v>293</v>
      </c>
      <c r="E12" s="11">
        <v>471</v>
      </c>
      <c r="F12" s="11">
        <v>269</v>
      </c>
      <c r="G12" s="11">
        <v>405</v>
      </c>
      <c r="H12" s="11">
        <v>708</v>
      </c>
      <c r="I12" s="11">
        <v>290</v>
      </c>
      <c r="J12" s="11">
        <v>361</v>
      </c>
      <c r="K12" s="11">
        <v>443</v>
      </c>
      <c r="L12" s="11">
        <v>230</v>
      </c>
      <c r="M12" s="11">
        <v>1072</v>
      </c>
      <c r="N12" s="11">
        <v>391</v>
      </c>
      <c r="O12" s="73">
        <v>464</v>
      </c>
      <c r="P12" s="12">
        <f t="shared" si="0"/>
        <v>5397</v>
      </c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2">
      <c r="C13" s="38" t="s">
        <v>11</v>
      </c>
      <c r="D13" s="11">
        <v>140</v>
      </c>
      <c r="E13" s="11">
        <v>136</v>
      </c>
      <c r="F13" s="11">
        <v>134</v>
      </c>
      <c r="G13" s="11">
        <v>174</v>
      </c>
      <c r="H13" s="11">
        <v>328</v>
      </c>
      <c r="I13" s="11">
        <v>101</v>
      </c>
      <c r="J13" s="11">
        <v>94</v>
      </c>
      <c r="K13" s="11">
        <v>98</v>
      </c>
      <c r="L13" s="11">
        <v>96</v>
      </c>
      <c r="M13" s="11">
        <v>111</v>
      </c>
      <c r="N13" s="11">
        <v>105</v>
      </c>
      <c r="O13" s="11">
        <v>115</v>
      </c>
      <c r="P13" s="12">
        <f t="shared" si="0"/>
        <v>1632</v>
      </c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2">
      <c r="C14" s="38" t="s">
        <v>12</v>
      </c>
      <c r="D14" s="11">
        <v>180</v>
      </c>
      <c r="E14" s="11">
        <v>191</v>
      </c>
      <c r="F14" s="11">
        <v>186</v>
      </c>
      <c r="G14" s="11">
        <v>186</v>
      </c>
      <c r="H14" s="11">
        <v>276</v>
      </c>
      <c r="I14" s="11">
        <v>244</v>
      </c>
      <c r="J14" s="11">
        <v>253</v>
      </c>
      <c r="K14" s="11">
        <v>253</v>
      </c>
      <c r="L14" s="11">
        <v>229</v>
      </c>
      <c r="M14" s="11">
        <v>285</v>
      </c>
      <c r="N14" s="11">
        <v>471</v>
      </c>
      <c r="O14" s="73">
        <v>460</v>
      </c>
      <c r="P14" s="12">
        <f t="shared" si="0"/>
        <v>3214</v>
      </c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2">
      <c r="A15"/>
      <c r="B15"/>
      <c r="C15" s="38" t="s">
        <v>13</v>
      </c>
      <c r="D15" s="11">
        <v>150</v>
      </c>
      <c r="E15" s="11">
        <v>171</v>
      </c>
      <c r="F15" s="11">
        <v>170</v>
      </c>
      <c r="G15" s="11">
        <v>146</v>
      </c>
      <c r="H15" s="11">
        <v>180</v>
      </c>
      <c r="I15" s="11">
        <v>149</v>
      </c>
      <c r="J15" s="11">
        <v>113</v>
      </c>
      <c r="K15" s="11">
        <v>127</v>
      </c>
      <c r="L15" s="11">
        <v>109</v>
      </c>
      <c r="M15" s="11">
        <v>106</v>
      </c>
      <c r="N15" s="11">
        <v>123</v>
      </c>
      <c r="O15" s="11">
        <v>272</v>
      </c>
      <c r="P15" s="12">
        <f t="shared" si="0"/>
        <v>1816</v>
      </c>
      <c r="S15"/>
      <c r="T15"/>
      <c r="U15"/>
      <c r="V15"/>
      <c r="W15"/>
      <c r="X15"/>
      <c r="Y15"/>
      <c r="Z15"/>
      <c r="AA15"/>
      <c r="AB15"/>
    </row>
    <row r="16" spans="1:28" x14ac:dyDescent="0.2">
      <c r="A16"/>
      <c r="B16"/>
      <c r="C16" s="38" t="s">
        <v>14</v>
      </c>
      <c r="D16" s="11">
        <v>99</v>
      </c>
      <c r="E16" s="11">
        <v>84</v>
      </c>
      <c r="F16" s="11">
        <v>68</v>
      </c>
      <c r="G16" s="11">
        <v>86</v>
      </c>
      <c r="H16" s="11">
        <v>95</v>
      </c>
      <c r="I16" s="11">
        <v>95</v>
      </c>
      <c r="J16" s="11">
        <v>86</v>
      </c>
      <c r="K16" s="11">
        <v>78</v>
      </c>
      <c r="L16" s="11">
        <v>65</v>
      </c>
      <c r="M16" s="11">
        <v>86</v>
      </c>
      <c r="N16" s="11">
        <v>101</v>
      </c>
      <c r="O16" s="11">
        <v>98</v>
      </c>
      <c r="P16" s="12">
        <f t="shared" si="0"/>
        <v>1041</v>
      </c>
      <c r="S16"/>
      <c r="T16"/>
      <c r="U16"/>
      <c r="V16"/>
      <c r="W16"/>
      <c r="X16"/>
      <c r="Y16"/>
      <c r="Z16"/>
      <c r="AA16"/>
      <c r="AB16"/>
    </row>
    <row r="17" spans="1:28" x14ac:dyDescent="0.2">
      <c r="A17"/>
      <c r="B17"/>
      <c r="C17" s="38" t="s">
        <v>15</v>
      </c>
      <c r="D17" s="11">
        <v>101</v>
      </c>
      <c r="E17" s="11">
        <v>101</v>
      </c>
      <c r="F17" s="11">
        <v>91</v>
      </c>
      <c r="G17" s="11">
        <v>80</v>
      </c>
      <c r="H17" s="11">
        <v>103</v>
      </c>
      <c r="I17" s="11">
        <v>96</v>
      </c>
      <c r="J17" s="11">
        <v>85</v>
      </c>
      <c r="K17" s="11">
        <v>82</v>
      </c>
      <c r="L17" s="11">
        <v>71</v>
      </c>
      <c r="M17" s="11">
        <v>87</v>
      </c>
      <c r="N17" s="11">
        <v>125</v>
      </c>
      <c r="O17" s="73">
        <v>280</v>
      </c>
      <c r="P17" s="12">
        <f t="shared" si="0"/>
        <v>1302</v>
      </c>
      <c r="S17"/>
      <c r="T17"/>
      <c r="U17"/>
      <c r="V17"/>
      <c r="W17"/>
      <c r="X17"/>
      <c r="Y17"/>
      <c r="Z17"/>
      <c r="AA17"/>
      <c r="AB17"/>
    </row>
    <row r="18" spans="1:28" x14ac:dyDescent="0.2">
      <c r="A18"/>
      <c r="B18"/>
      <c r="C18" s="38" t="s">
        <v>16</v>
      </c>
      <c r="D18" s="11">
        <v>307</v>
      </c>
      <c r="E18" s="11">
        <v>234</v>
      </c>
      <c r="F18" s="11">
        <v>201</v>
      </c>
      <c r="G18" s="11">
        <v>269</v>
      </c>
      <c r="H18" s="11">
        <v>271</v>
      </c>
      <c r="I18" s="11">
        <v>246</v>
      </c>
      <c r="J18" s="11">
        <v>253</v>
      </c>
      <c r="K18" s="11">
        <v>279</v>
      </c>
      <c r="L18" s="11">
        <v>185</v>
      </c>
      <c r="M18" s="11">
        <v>271</v>
      </c>
      <c r="N18" s="11">
        <v>330</v>
      </c>
      <c r="O18" s="11">
        <v>360</v>
      </c>
      <c r="P18" s="12">
        <f t="shared" si="0"/>
        <v>3206</v>
      </c>
      <c r="S18"/>
      <c r="T18"/>
      <c r="U18"/>
      <c r="V18"/>
      <c r="W18"/>
      <c r="X18"/>
      <c r="Y18"/>
      <c r="Z18"/>
      <c r="AA18"/>
      <c r="AB18"/>
    </row>
    <row r="19" spans="1:28" x14ac:dyDescent="0.2">
      <c r="A19"/>
      <c r="B19"/>
      <c r="C19" s="38" t="s">
        <v>17</v>
      </c>
      <c r="D19" s="11">
        <v>220</v>
      </c>
      <c r="E19" s="11">
        <v>211</v>
      </c>
      <c r="F19" s="11">
        <v>158</v>
      </c>
      <c r="G19" s="11">
        <v>222</v>
      </c>
      <c r="H19" s="11">
        <v>215</v>
      </c>
      <c r="I19" s="11">
        <v>187</v>
      </c>
      <c r="J19" s="11">
        <v>186</v>
      </c>
      <c r="K19" s="11">
        <v>178</v>
      </c>
      <c r="L19" s="11">
        <v>138</v>
      </c>
      <c r="M19" s="11">
        <v>166</v>
      </c>
      <c r="N19" s="11">
        <v>213</v>
      </c>
      <c r="O19" s="11">
        <v>287</v>
      </c>
      <c r="P19" s="12">
        <f t="shared" si="0"/>
        <v>2381</v>
      </c>
      <c r="S19"/>
      <c r="T19"/>
      <c r="U19"/>
      <c r="V19"/>
      <c r="W19"/>
      <c r="X19"/>
      <c r="Y19"/>
      <c r="Z19"/>
      <c r="AA19"/>
      <c r="AB19"/>
    </row>
    <row r="20" spans="1:28" x14ac:dyDescent="0.2">
      <c r="A20"/>
      <c r="B20"/>
      <c r="C20" s="38" t="s">
        <v>30</v>
      </c>
      <c r="D20" s="11">
        <v>238</v>
      </c>
      <c r="E20" s="11">
        <v>192</v>
      </c>
      <c r="F20" s="11">
        <v>166</v>
      </c>
      <c r="G20" s="11">
        <v>190</v>
      </c>
      <c r="H20" s="11">
        <v>175</v>
      </c>
      <c r="I20" s="11">
        <v>155</v>
      </c>
      <c r="J20" s="11">
        <v>159</v>
      </c>
      <c r="K20" s="11">
        <v>132</v>
      </c>
      <c r="L20" s="11">
        <v>114</v>
      </c>
      <c r="M20" s="11">
        <v>230</v>
      </c>
      <c r="N20" s="11">
        <v>149</v>
      </c>
      <c r="O20" s="11">
        <v>253</v>
      </c>
      <c r="P20" s="12">
        <f t="shared" si="0"/>
        <v>2153</v>
      </c>
      <c r="S20"/>
      <c r="T20"/>
      <c r="U20"/>
      <c r="V20"/>
      <c r="W20"/>
      <c r="X20"/>
      <c r="Y20"/>
      <c r="Z20"/>
      <c r="AA20"/>
      <c r="AB20"/>
    </row>
    <row r="21" spans="1:28" x14ac:dyDescent="0.2">
      <c r="A21"/>
      <c r="B21"/>
      <c r="C21" s="38" t="s">
        <v>18</v>
      </c>
      <c r="D21" s="11">
        <v>365</v>
      </c>
      <c r="E21" s="11">
        <v>1342</v>
      </c>
      <c r="F21" s="11">
        <v>233</v>
      </c>
      <c r="G21" s="11">
        <v>252</v>
      </c>
      <c r="H21" s="11">
        <v>211</v>
      </c>
      <c r="I21" s="11">
        <v>155</v>
      </c>
      <c r="J21" s="11">
        <v>146</v>
      </c>
      <c r="K21" s="11">
        <v>386</v>
      </c>
      <c r="L21" s="11">
        <v>226</v>
      </c>
      <c r="M21" s="11">
        <v>230</v>
      </c>
      <c r="N21" s="11">
        <v>372</v>
      </c>
      <c r="O21" s="11">
        <v>477</v>
      </c>
      <c r="P21" s="12">
        <f t="shared" si="0"/>
        <v>4395</v>
      </c>
      <c r="S21"/>
      <c r="T21"/>
      <c r="U21"/>
      <c r="V21"/>
      <c r="W21"/>
      <c r="X21"/>
      <c r="Y21"/>
      <c r="Z21"/>
      <c r="AA21"/>
      <c r="AB21"/>
    </row>
    <row r="22" spans="1:28" x14ac:dyDescent="0.2">
      <c r="A22"/>
      <c r="B22"/>
      <c r="C22" s="41" t="s">
        <v>80</v>
      </c>
      <c r="D22" s="11">
        <v>273</v>
      </c>
      <c r="E22" s="11">
        <v>177</v>
      </c>
      <c r="F22" s="11">
        <v>177</v>
      </c>
      <c r="G22" s="11">
        <v>139</v>
      </c>
      <c r="H22" s="11">
        <v>182</v>
      </c>
      <c r="I22" s="11">
        <v>171</v>
      </c>
      <c r="J22" s="11">
        <v>162</v>
      </c>
      <c r="K22" s="11">
        <v>115</v>
      </c>
      <c r="L22" s="11">
        <v>125</v>
      </c>
      <c r="M22" s="11">
        <v>110</v>
      </c>
      <c r="N22" s="11">
        <v>119</v>
      </c>
      <c r="O22" s="11">
        <v>146</v>
      </c>
      <c r="P22" s="12">
        <f t="shared" si="0"/>
        <v>1896</v>
      </c>
      <c r="S22"/>
      <c r="T22"/>
      <c r="U22"/>
      <c r="V22"/>
      <c r="W22"/>
      <c r="X22"/>
      <c r="Y22"/>
      <c r="Z22"/>
      <c r="AA22"/>
      <c r="AB22"/>
    </row>
    <row r="23" spans="1:28" x14ac:dyDescent="0.2">
      <c r="A23"/>
      <c r="B23"/>
      <c r="C23" s="39" t="s">
        <v>51</v>
      </c>
      <c r="D23" s="11">
        <v>425</v>
      </c>
      <c r="E23" s="11">
        <v>308</v>
      </c>
      <c r="F23" s="11">
        <v>257</v>
      </c>
      <c r="G23" s="11">
        <v>369</v>
      </c>
      <c r="H23" s="11">
        <v>330</v>
      </c>
      <c r="I23" s="11">
        <v>270</v>
      </c>
      <c r="J23" s="11">
        <v>247</v>
      </c>
      <c r="K23" s="11">
        <v>224</v>
      </c>
      <c r="L23" s="11">
        <v>210</v>
      </c>
      <c r="M23" s="11">
        <v>300</v>
      </c>
      <c r="N23" s="11">
        <v>318</v>
      </c>
      <c r="O23" s="11">
        <v>313</v>
      </c>
      <c r="P23" s="12">
        <f t="shared" si="0"/>
        <v>3571</v>
      </c>
      <c r="S23"/>
      <c r="T23"/>
      <c r="U23"/>
      <c r="V23"/>
      <c r="W23"/>
      <c r="X23"/>
      <c r="Y23"/>
      <c r="Z23"/>
      <c r="AA23"/>
      <c r="AB23"/>
    </row>
    <row r="24" spans="1:28" x14ac:dyDescent="0.2">
      <c r="A24"/>
      <c r="B24"/>
      <c r="C24" s="38" t="s">
        <v>53</v>
      </c>
      <c r="D24" s="11">
        <v>211</v>
      </c>
      <c r="E24" s="11">
        <v>182</v>
      </c>
      <c r="F24" s="11">
        <v>116</v>
      </c>
      <c r="G24" s="11">
        <v>152</v>
      </c>
      <c r="H24" s="11">
        <v>167</v>
      </c>
      <c r="I24" s="11">
        <v>146</v>
      </c>
      <c r="J24" s="11">
        <v>133</v>
      </c>
      <c r="K24" s="11">
        <v>100</v>
      </c>
      <c r="L24" s="11">
        <v>85</v>
      </c>
      <c r="M24" s="11">
        <v>104</v>
      </c>
      <c r="N24" s="11">
        <v>103</v>
      </c>
      <c r="O24" s="11">
        <v>103</v>
      </c>
      <c r="P24" s="12">
        <f t="shared" si="0"/>
        <v>1602</v>
      </c>
      <c r="S24"/>
      <c r="T24"/>
      <c r="U24"/>
      <c r="V24"/>
      <c r="W24"/>
      <c r="X24"/>
      <c r="Y24"/>
      <c r="Z24"/>
      <c r="AA24"/>
      <c r="AB24"/>
    </row>
    <row r="25" spans="1:28" x14ac:dyDescent="0.2">
      <c r="A25"/>
      <c r="B25"/>
      <c r="C25" s="39" t="s">
        <v>54</v>
      </c>
      <c r="D25" s="11">
        <v>99</v>
      </c>
      <c r="E25" s="11">
        <v>95</v>
      </c>
      <c r="F25" s="11">
        <v>44</v>
      </c>
      <c r="G25" s="11">
        <v>71</v>
      </c>
      <c r="H25" s="11">
        <v>73</v>
      </c>
      <c r="I25" s="11">
        <v>63</v>
      </c>
      <c r="J25" s="11">
        <v>73</v>
      </c>
      <c r="K25" s="11">
        <v>64</v>
      </c>
      <c r="L25" s="11">
        <v>39</v>
      </c>
      <c r="M25" s="11">
        <v>54</v>
      </c>
      <c r="N25" s="11">
        <v>64</v>
      </c>
      <c r="O25" s="11">
        <v>79</v>
      </c>
      <c r="P25" s="12">
        <f t="shared" si="0"/>
        <v>818</v>
      </c>
      <c r="S25"/>
      <c r="T25"/>
      <c r="U25"/>
      <c r="V25"/>
      <c r="W25"/>
      <c r="X25"/>
      <c r="Y25"/>
      <c r="Z25"/>
      <c r="AA25"/>
      <c r="AB25"/>
    </row>
    <row r="26" spans="1:28" x14ac:dyDescent="0.2">
      <c r="A26"/>
      <c r="B26"/>
      <c r="C26" s="41" t="s">
        <v>55</v>
      </c>
      <c r="D26" s="11">
        <v>122</v>
      </c>
      <c r="E26" s="11">
        <v>129</v>
      </c>
      <c r="F26" s="11">
        <v>151</v>
      </c>
      <c r="G26" s="11">
        <v>141</v>
      </c>
      <c r="H26" s="11">
        <v>141</v>
      </c>
      <c r="I26" s="11">
        <v>161</v>
      </c>
      <c r="J26" s="11">
        <v>157</v>
      </c>
      <c r="K26" s="11">
        <v>231</v>
      </c>
      <c r="L26" s="11">
        <v>150</v>
      </c>
      <c r="M26" s="11">
        <v>150</v>
      </c>
      <c r="N26" s="11">
        <v>185</v>
      </c>
      <c r="O26" s="11">
        <v>197</v>
      </c>
      <c r="P26" s="12">
        <f t="shared" si="0"/>
        <v>1915</v>
      </c>
      <c r="S26"/>
      <c r="T26"/>
      <c r="U26"/>
      <c r="V26"/>
      <c r="W26"/>
      <c r="X26"/>
      <c r="Y26"/>
      <c r="Z26"/>
      <c r="AA26"/>
      <c r="AB26"/>
    </row>
    <row r="27" spans="1:28" x14ac:dyDescent="0.2">
      <c r="A27"/>
      <c r="B27"/>
      <c r="C27" s="39" t="s">
        <v>63</v>
      </c>
      <c r="D27" s="11">
        <v>47</v>
      </c>
      <c r="E27" s="11">
        <v>22</v>
      </c>
      <c r="F27" s="11">
        <v>63</v>
      </c>
      <c r="G27" s="11">
        <v>45</v>
      </c>
      <c r="H27" s="11">
        <v>35</v>
      </c>
      <c r="I27" s="11">
        <v>46</v>
      </c>
      <c r="J27" s="11">
        <v>130</v>
      </c>
      <c r="K27" s="11">
        <v>61</v>
      </c>
      <c r="L27" s="11">
        <v>157</v>
      </c>
      <c r="M27" s="11">
        <v>179</v>
      </c>
      <c r="N27" s="11">
        <v>199</v>
      </c>
      <c r="O27" s="11">
        <v>207</v>
      </c>
      <c r="P27" s="12">
        <f t="shared" si="0"/>
        <v>1191</v>
      </c>
      <c r="S27"/>
      <c r="T27"/>
      <c r="U27"/>
      <c r="V27"/>
      <c r="W27"/>
      <c r="X27"/>
      <c r="Y27"/>
      <c r="Z27"/>
      <c r="AA27"/>
      <c r="AB27"/>
    </row>
    <row r="28" spans="1:28" x14ac:dyDescent="0.2">
      <c r="A28"/>
      <c r="B28"/>
      <c r="C28" s="42" t="s">
        <v>57</v>
      </c>
      <c r="D28" s="11">
        <v>276</v>
      </c>
      <c r="E28" s="11">
        <v>206</v>
      </c>
      <c r="F28" s="11">
        <v>134</v>
      </c>
      <c r="G28" s="11">
        <v>191</v>
      </c>
      <c r="H28" s="11">
        <v>186</v>
      </c>
      <c r="I28" s="11">
        <v>111</v>
      </c>
      <c r="J28" s="11">
        <v>938</v>
      </c>
      <c r="K28" s="11">
        <v>408</v>
      </c>
      <c r="L28" s="11">
        <v>176</v>
      </c>
      <c r="M28" s="11">
        <v>79</v>
      </c>
      <c r="N28" s="11">
        <v>94</v>
      </c>
      <c r="O28" s="11">
        <v>150</v>
      </c>
      <c r="P28" s="12">
        <f t="shared" si="0"/>
        <v>2949</v>
      </c>
      <c r="S28"/>
      <c r="T28"/>
      <c r="U28"/>
      <c r="V28"/>
      <c r="W28"/>
      <c r="X28"/>
      <c r="Y28"/>
      <c r="Z28"/>
      <c r="AA28"/>
      <c r="AB28"/>
    </row>
    <row r="29" spans="1:28" x14ac:dyDescent="0.2">
      <c r="A29"/>
      <c r="B29"/>
      <c r="C29" s="41" t="s">
        <v>71</v>
      </c>
      <c r="D29" s="11">
        <v>270</v>
      </c>
      <c r="E29" s="11">
        <v>584</v>
      </c>
      <c r="F29" s="11">
        <v>774</v>
      </c>
      <c r="G29" s="11">
        <v>671</v>
      </c>
      <c r="H29" s="11">
        <v>486</v>
      </c>
      <c r="I29" s="11">
        <v>487</v>
      </c>
      <c r="J29" s="11">
        <v>458</v>
      </c>
      <c r="K29" s="11">
        <v>324</v>
      </c>
      <c r="L29" s="11">
        <v>372</v>
      </c>
      <c r="M29" s="11">
        <v>306</v>
      </c>
      <c r="N29" s="11">
        <v>386</v>
      </c>
      <c r="O29" s="11">
        <v>519</v>
      </c>
      <c r="P29" s="12">
        <f t="shared" si="0"/>
        <v>5637</v>
      </c>
      <c r="S29"/>
      <c r="T29"/>
      <c r="U29"/>
      <c r="V29"/>
      <c r="W29"/>
      <c r="X29"/>
      <c r="Y29"/>
      <c r="Z29"/>
      <c r="AA29"/>
      <c r="AB29"/>
    </row>
    <row r="30" spans="1:28" x14ac:dyDescent="0.2">
      <c r="A30"/>
      <c r="B30"/>
      <c r="C30" s="39" t="s">
        <v>69</v>
      </c>
      <c r="D30" s="11">
        <v>17</v>
      </c>
      <c r="E30" s="11">
        <v>15</v>
      </c>
      <c r="F30" s="11">
        <v>17</v>
      </c>
      <c r="G30" s="11">
        <v>25</v>
      </c>
      <c r="H30" s="11">
        <v>28</v>
      </c>
      <c r="I30" s="11">
        <v>28</v>
      </c>
      <c r="J30" s="11">
        <v>22</v>
      </c>
      <c r="K30" s="11">
        <v>18</v>
      </c>
      <c r="L30" s="11">
        <v>13</v>
      </c>
      <c r="M30" s="11">
        <v>15</v>
      </c>
      <c r="N30" s="11">
        <v>23</v>
      </c>
      <c r="O30" s="11">
        <v>28</v>
      </c>
      <c r="P30" s="12">
        <f t="shared" si="0"/>
        <v>249</v>
      </c>
      <c r="S30"/>
      <c r="T30"/>
      <c r="U30"/>
      <c r="V30"/>
      <c r="W30"/>
      <c r="X30"/>
      <c r="Y30"/>
      <c r="Z30"/>
      <c r="AA30"/>
      <c r="AB30"/>
    </row>
    <row r="31" spans="1:28" x14ac:dyDescent="0.2">
      <c r="A31"/>
      <c r="B31"/>
      <c r="C31" s="39" t="s">
        <v>70</v>
      </c>
      <c r="D31" s="11">
        <v>117</v>
      </c>
      <c r="E31" s="11">
        <v>104</v>
      </c>
      <c r="F31" s="11">
        <v>114</v>
      </c>
      <c r="G31" s="11">
        <v>82</v>
      </c>
      <c r="H31" s="11">
        <v>50</v>
      </c>
      <c r="I31" s="11">
        <v>33</v>
      </c>
      <c r="J31" s="11">
        <v>25</v>
      </c>
      <c r="K31" s="11">
        <v>42</v>
      </c>
      <c r="L31" s="11">
        <v>36</v>
      </c>
      <c r="M31" s="11">
        <v>71</v>
      </c>
      <c r="N31" s="11">
        <v>73</v>
      </c>
      <c r="O31" s="11">
        <v>98</v>
      </c>
      <c r="P31" s="12">
        <f t="shared" si="0"/>
        <v>845</v>
      </c>
      <c r="S31"/>
      <c r="T31"/>
      <c r="U31"/>
      <c r="V31"/>
      <c r="W31"/>
      <c r="X31"/>
      <c r="Y31"/>
      <c r="Z31"/>
      <c r="AA31"/>
      <c r="AB31"/>
    </row>
    <row r="32" spans="1:28" x14ac:dyDescent="0.2">
      <c r="A32"/>
      <c r="B32"/>
      <c r="C32" s="38" t="s">
        <v>62</v>
      </c>
      <c r="D32" s="11">
        <v>24</v>
      </c>
      <c r="E32" s="11">
        <v>25</v>
      </c>
      <c r="F32" s="11">
        <v>17</v>
      </c>
      <c r="G32" s="11">
        <v>35</v>
      </c>
      <c r="H32" s="11">
        <v>25</v>
      </c>
      <c r="I32" s="11">
        <v>18</v>
      </c>
      <c r="J32" s="11">
        <v>56</v>
      </c>
      <c r="K32" s="11">
        <v>23</v>
      </c>
      <c r="L32" s="11">
        <v>15</v>
      </c>
      <c r="M32" s="11">
        <v>27</v>
      </c>
      <c r="N32" s="11">
        <v>31</v>
      </c>
      <c r="O32" s="11">
        <v>48</v>
      </c>
      <c r="P32" s="12">
        <f t="shared" si="0"/>
        <v>344</v>
      </c>
      <c r="S32"/>
      <c r="T32"/>
      <c r="U32"/>
      <c r="V32"/>
      <c r="W32"/>
      <c r="X32"/>
      <c r="Y32"/>
      <c r="Z32"/>
      <c r="AA32"/>
      <c r="AB32"/>
    </row>
    <row r="33" spans="1:28" x14ac:dyDescent="0.2">
      <c r="A33"/>
      <c r="B33"/>
      <c r="C33" s="53" t="s">
        <v>83</v>
      </c>
      <c r="D33" s="11">
        <v>0</v>
      </c>
      <c r="E33" s="11">
        <v>0</v>
      </c>
      <c r="F33" s="11">
        <v>26</v>
      </c>
      <c r="G33" s="11">
        <v>17</v>
      </c>
      <c r="H33" s="11">
        <v>44</v>
      </c>
      <c r="I33" s="11">
        <v>29</v>
      </c>
      <c r="J33" s="11">
        <v>17</v>
      </c>
      <c r="K33" s="11">
        <v>24</v>
      </c>
      <c r="L33" s="11">
        <v>10</v>
      </c>
      <c r="M33" s="11">
        <v>9</v>
      </c>
      <c r="N33" s="11">
        <v>15</v>
      </c>
      <c r="O33" s="11">
        <v>24</v>
      </c>
      <c r="P33" s="12">
        <f t="shared" si="0"/>
        <v>215</v>
      </c>
      <c r="S33"/>
      <c r="T33"/>
      <c r="U33"/>
      <c r="V33"/>
      <c r="W33"/>
      <c r="X33"/>
      <c r="Y33"/>
      <c r="Z33"/>
      <c r="AA33"/>
      <c r="AB33"/>
    </row>
    <row r="34" spans="1:28" x14ac:dyDescent="0.2">
      <c r="A34"/>
      <c r="B34"/>
      <c r="C34" s="39" t="s">
        <v>19</v>
      </c>
      <c r="D34" s="11">
        <v>79</v>
      </c>
      <c r="E34" s="11">
        <v>60</v>
      </c>
      <c r="F34" s="11">
        <v>51</v>
      </c>
      <c r="G34" s="11">
        <v>59</v>
      </c>
      <c r="H34" s="11">
        <v>60</v>
      </c>
      <c r="I34" s="11">
        <v>50</v>
      </c>
      <c r="J34" s="11">
        <v>26</v>
      </c>
      <c r="K34" s="11">
        <v>54</v>
      </c>
      <c r="L34" s="11">
        <v>41</v>
      </c>
      <c r="M34" s="11">
        <v>44</v>
      </c>
      <c r="N34" s="11">
        <v>118</v>
      </c>
      <c r="O34" s="73">
        <v>179</v>
      </c>
      <c r="P34" s="12">
        <f t="shared" si="0"/>
        <v>821</v>
      </c>
      <c r="S34"/>
      <c r="T34"/>
      <c r="U34"/>
      <c r="V34"/>
      <c r="W34"/>
      <c r="X34"/>
      <c r="Y34"/>
      <c r="Z34"/>
      <c r="AA34"/>
      <c r="AB34"/>
    </row>
    <row r="35" spans="1:28" x14ac:dyDescent="0.2">
      <c r="A35"/>
      <c r="B35"/>
      <c r="C35" s="32" t="s">
        <v>81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">
        <f t="shared" si="0"/>
        <v>0</v>
      </c>
      <c r="S35"/>
      <c r="T35"/>
      <c r="U35"/>
      <c r="V35"/>
      <c r="W35"/>
      <c r="X35"/>
      <c r="Y35"/>
      <c r="Z35"/>
      <c r="AA35"/>
      <c r="AB35"/>
    </row>
    <row r="36" spans="1:28" x14ac:dyDescent="0.2">
      <c r="A36"/>
      <c r="B36"/>
      <c r="C36" s="1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S36"/>
      <c r="T36"/>
      <c r="U36"/>
      <c r="V36"/>
      <c r="W36"/>
      <c r="X36"/>
      <c r="Y36"/>
      <c r="Z36"/>
      <c r="AA36"/>
      <c r="AB36"/>
    </row>
    <row r="37" spans="1:28" x14ac:dyDescent="0.2">
      <c r="A37"/>
      <c r="B37"/>
      <c r="C37" s="5" t="s">
        <v>20</v>
      </c>
      <c r="D37" s="18">
        <f>SUM(D5:D35)</f>
        <v>5205</v>
      </c>
      <c r="E37" s="18">
        <f t="shared" ref="E37:P37" si="1">SUM(E5:E35)</f>
        <v>6123</v>
      </c>
      <c r="F37" s="18">
        <f t="shared" si="1"/>
        <v>4668</v>
      </c>
      <c r="G37" s="18">
        <f t="shared" si="1"/>
        <v>5168</v>
      </c>
      <c r="H37" s="18">
        <f t="shared" si="1"/>
        <v>5654</v>
      </c>
      <c r="I37" s="18">
        <f t="shared" si="1"/>
        <v>4423</v>
      </c>
      <c r="J37" s="18">
        <f t="shared" si="1"/>
        <v>5336</v>
      </c>
      <c r="K37" s="18">
        <f t="shared" si="1"/>
        <v>4877</v>
      </c>
      <c r="L37" s="18">
        <f t="shared" si="1"/>
        <v>4110</v>
      </c>
      <c r="M37" s="18">
        <f t="shared" si="1"/>
        <v>5443</v>
      </c>
      <c r="N37" s="18">
        <f t="shared" si="1"/>
        <v>5420</v>
      </c>
      <c r="O37" s="18">
        <f t="shared" si="1"/>
        <v>6687</v>
      </c>
      <c r="P37" s="19">
        <f t="shared" si="1"/>
        <v>63114</v>
      </c>
      <c r="S37"/>
      <c r="T37"/>
      <c r="U37"/>
      <c r="V37"/>
      <c r="W37"/>
      <c r="X37"/>
      <c r="Y37"/>
      <c r="Z37"/>
      <c r="AA37"/>
      <c r="AB37"/>
    </row>
    <row r="38" spans="1:28" x14ac:dyDescent="0.2">
      <c r="A38"/>
      <c r="B3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2"/>
      <c r="R38" s="20"/>
      <c r="S38" s="2"/>
      <c r="T38"/>
      <c r="U38"/>
      <c r="V38"/>
      <c r="W38"/>
      <c r="X38"/>
      <c r="Y38"/>
      <c r="Z38"/>
      <c r="AA38"/>
      <c r="AB38"/>
    </row>
    <row r="39" spans="1:28" x14ac:dyDescent="0.2">
      <c r="A39"/>
      <c r="B39"/>
      <c r="C39" s="21" t="s">
        <v>44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/>
      <c r="O39" s="22"/>
      <c r="P39" s="23">
        <f>SUM(D39:O39)</f>
        <v>0</v>
      </c>
      <c r="S39"/>
      <c r="T39"/>
      <c r="U39"/>
      <c r="V39"/>
      <c r="W39"/>
      <c r="X39"/>
      <c r="Y39"/>
      <c r="Z39"/>
      <c r="AA39"/>
      <c r="AB39"/>
    </row>
    <row r="40" spans="1:28" x14ac:dyDescent="0.2">
      <c r="A40"/>
      <c r="B40"/>
      <c r="C40" s="1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R40" s="20"/>
      <c r="S40"/>
      <c r="T40"/>
      <c r="U40"/>
      <c r="V40"/>
      <c r="W40"/>
      <c r="X40"/>
      <c r="Y40"/>
      <c r="Z40"/>
      <c r="AA40"/>
      <c r="AB40"/>
    </row>
    <row r="41" spans="1:28" x14ac:dyDescent="0.2">
      <c r="A41"/>
      <c r="B41"/>
      <c r="C41" s="39" t="s">
        <v>21</v>
      </c>
      <c r="D41" s="11">
        <v>0</v>
      </c>
      <c r="E41" s="11">
        <v>0</v>
      </c>
      <c r="F41" s="11">
        <v>0</v>
      </c>
      <c r="G41" s="11">
        <v>0</v>
      </c>
      <c r="H41" s="11">
        <f>79+24</f>
        <v>103</v>
      </c>
      <c r="I41" s="11">
        <v>69</v>
      </c>
      <c r="J41" s="11">
        <v>122</v>
      </c>
      <c r="K41" s="11">
        <v>100</v>
      </c>
      <c r="L41" s="11">
        <v>68</v>
      </c>
      <c r="M41" s="11">
        <v>105</v>
      </c>
      <c r="N41" s="11">
        <v>148</v>
      </c>
      <c r="O41" s="73">
        <f>157+38</f>
        <v>195</v>
      </c>
      <c r="P41" s="12">
        <f t="shared" ref="P41:P51" si="2">SUM(D41:O41)</f>
        <v>910</v>
      </c>
      <c r="R41" s="20"/>
      <c r="S41" s="2"/>
      <c r="T41"/>
      <c r="U41"/>
      <c r="V41"/>
      <c r="W41"/>
      <c r="X41"/>
      <c r="Y41"/>
      <c r="Z41"/>
      <c r="AA41"/>
      <c r="AB41"/>
    </row>
    <row r="42" spans="1:28" x14ac:dyDescent="0.2">
      <c r="A42"/>
      <c r="B42"/>
      <c r="C42" s="38" t="s">
        <v>22</v>
      </c>
      <c r="D42" s="11">
        <v>28</v>
      </c>
      <c r="E42" s="11">
        <v>29</v>
      </c>
      <c r="F42" s="11">
        <v>33</v>
      </c>
      <c r="G42" s="11">
        <v>50</v>
      </c>
      <c r="H42" s="11">
        <v>111</v>
      </c>
      <c r="I42" s="11">
        <v>36</v>
      </c>
      <c r="J42" s="11">
        <v>47</v>
      </c>
      <c r="K42" s="11">
        <v>39</v>
      </c>
      <c r="L42" s="11">
        <v>30</v>
      </c>
      <c r="M42" s="11">
        <v>47</v>
      </c>
      <c r="N42" s="11">
        <v>40</v>
      </c>
      <c r="O42" s="11">
        <v>58</v>
      </c>
      <c r="P42" s="12">
        <f t="shared" si="2"/>
        <v>548</v>
      </c>
      <c r="R42" s="20"/>
      <c r="S42"/>
      <c r="T42"/>
      <c r="U42"/>
      <c r="V42"/>
      <c r="W42"/>
      <c r="X42"/>
      <c r="Y42"/>
      <c r="Z42"/>
      <c r="AA42"/>
      <c r="AB42"/>
    </row>
    <row r="43" spans="1:28" x14ac:dyDescent="0.2">
      <c r="A43"/>
      <c r="B43"/>
      <c r="C43" s="40" t="s">
        <v>23</v>
      </c>
      <c r="D43" s="11">
        <v>101</v>
      </c>
      <c r="E43" s="11">
        <v>80</v>
      </c>
      <c r="F43" s="11">
        <v>97</v>
      </c>
      <c r="G43" s="11">
        <v>80</v>
      </c>
      <c r="H43" s="11">
        <v>112</v>
      </c>
      <c r="I43" s="11">
        <v>123</v>
      </c>
      <c r="J43" s="11">
        <v>117</v>
      </c>
      <c r="K43" s="11">
        <v>114</v>
      </c>
      <c r="L43" s="11">
        <v>125</v>
      </c>
      <c r="M43" s="11">
        <v>114</v>
      </c>
      <c r="N43" s="11">
        <v>89</v>
      </c>
      <c r="O43" s="11">
        <v>128</v>
      </c>
      <c r="P43" s="12">
        <f t="shared" si="2"/>
        <v>1280</v>
      </c>
      <c r="R43" s="20"/>
      <c r="S43"/>
      <c r="T43"/>
      <c r="U43"/>
      <c r="V43"/>
      <c r="W43"/>
      <c r="X43"/>
      <c r="Y43"/>
      <c r="Z43"/>
      <c r="AA43"/>
      <c r="AB43"/>
    </row>
    <row r="44" spans="1:28" x14ac:dyDescent="0.2">
      <c r="A44"/>
      <c r="B44"/>
      <c r="C44" s="38" t="s">
        <v>24</v>
      </c>
      <c r="D44" s="11">
        <v>328</v>
      </c>
      <c r="E44" s="11">
        <v>217</v>
      </c>
      <c r="F44" s="11">
        <v>188</v>
      </c>
      <c r="G44" s="11">
        <v>233</v>
      </c>
      <c r="H44" s="11">
        <v>247</v>
      </c>
      <c r="I44" s="11">
        <v>294</v>
      </c>
      <c r="J44" s="11">
        <v>335</v>
      </c>
      <c r="K44" s="11">
        <v>400</v>
      </c>
      <c r="L44" s="11">
        <v>324</v>
      </c>
      <c r="M44" s="11">
        <v>262</v>
      </c>
      <c r="N44" s="11">
        <v>285</v>
      </c>
      <c r="O44" s="11">
        <v>302</v>
      </c>
      <c r="P44" s="12">
        <f t="shared" si="2"/>
        <v>3415</v>
      </c>
      <c r="R44" s="20"/>
      <c r="S44"/>
      <c r="T44"/>
      <c r="U44"/>
      <c r="V44"/>
      <c r="W44"/>
      <c r="X44"/>
      <c r="Y44"/>
      <c r="Z44"/>
      <c r="AA44"/>
      <c r="AB44"/>
    </row>
    <row r="45" spans="1:28" x14ac:dyDescent="0.2">
      <c r="A45"/>
      <c r="B45"/>
      <c r="C45" s="40" t="s">
        <v>25</v>
      </c>
      <c r="D45" s="11">
        <v>285</v>
      </c>
      <c r="E45" s="11">
        <v>261</v>
      </c>
      <c r="F45" s="11">
        <v>250</v>
      </c>
      <c r="G45" s="11">
        <v>275</v>
      </c>
      <c r="H45" s="11">
        <v>312</v>
      </c>
      <c r="I45" s="11">
        <v>290</v>
      </c>
      <c r="J45" s="11">
        <v>299</v>
      </c>
      <c r="K45" s="11">
        <v>313</v>
      </c>
      <c r="L45" s="11">
        <v>350</v>
      </c>
      <c r="M45" s="11">
        <v>230</v>
      </c>
      <c r="N45" s="11">
        <v>235</v>
      </c>
      <c r="O45" s="11">
        <v>259</v>
      </c>
      <c r="P45" s="12">
        <f t="shared" si="2"/>
        <v>3359</v>
      </c>
      <c r="S45"/>
      <c r="T45"/>
      <c r="U45"/>
      <c r="V45"/>
      <c r="W45"/>
      <c r="X45"/>
      <c r="Y45"/>
      <c r="Z45"/>
      <c r="AA45"/>
      <c r="AB45"/>
    </row>
    <row r="46" spans="1:28" x14ac:dyDescent="0.2">
      <c r="A46"/>
      <c r="B46"/>
      <c r="C46" s="39" t="s">
        <v>26</v>
      </c>
      <c r="D46" s="11">
        <v>304</v>
      </c>
      <c r="E46" s="11">
        <v>192</v>
      </c>
      <c r="F46" s="11">
        <v>160</v>
      </c>
      <c r="G46" s="11">
        <v>153</v>
      </c>
      <c r="H46" s="11">
        <v>149</v>
      </c>
      <c r="I46" s="11">
        <v>174</v>
      </c>
      <c r="J46" s="11">
        <v>146</v>
      </c>
      <c r="K46" s="11">
        <v>95</v>
      </c>
      <c r="L46" s="11">
        <v>113</v>
      </c>
      <c r="M46" s="11">
        <v>327</v>
      </c>
      <c r="N46" s="11">
        <v>146</v>
      </c>
      <c r="O46" s="11">
        <v>119</v>
      </c>
      <c r="P46" s="12">
        <f t="shared" si="2"/>
        <v>2078</v>
      </c>
      <c r="S46"/>
      <c r="T46"/>
      <c r="U46"/>
      <c r="V46"/>
      <c r="W46"/>
      <c r="X46"/>
      <c r="Y46"/>
      <c r="Z46"/>
      <c r="AA46"/>
      <c r="AB46"/>
    </row>
    <row r="47" spans="1:28" x14ac:dyDescent="0.2">
      <c r="A47"/>
      <c r="B47"/>
      <c r="C47" s="39" t="s">
        <v>27</v>
      </c>
      <c r="D47" s="11">
        <v>120</v>
      </c>
      <c r="E47" s="11">
        <v>132</v>
      </c>
      <c r="F47" s="11">
        <v>51</v>
      </c>
      <c r="G47" s="11">
        <v>171</v>
      </c>
      <c r="H47" s="11">
        <v>53</v>
      </c>
      <c r="I47" s="11">
        <v>53</v>
      </c>
      <c r="J47" s="11">
        <v>56</v>
      </c>
      <c r="K47" s="11">
        <v>46</v>
      </c>
      <c r="L47" s="11">
        <v>55</v>
      </c>
      <c r="M47" s="11">
        <v>61</v>
      </c>
      <c r="N47" s="11">
        <v>100</v>
      </c>
      <c r="O47" s="11">
        <v>66</v>
      </c>
      <c r="P47" s="12">
        <f t="shared" si="2"/>
        <v>964</v>
      </c>
      <c r="S47"/>
      <c r="T47"/>
      <c r="U47"/>
      <c r="V47"/>
      <c r="W47"/>
      <c r="X47"/>
      <c r="Y47"/>
      <c r="Z47"/>
      <c r="AA47"/>
      <c r="AB47"/>
    </row>
    <row r="48" spans="1:28" x14ac:dyDescent="0.2">
      <c r="A48"/>
      <c r="B48"/>
      <c r="C48" s="41" t="s">
        <v>79</v>
      </c>
      <c r="D48" s="11">
        <v>397</v>
      </c>
      <c r="E48" s="11">
        <v>343</v>
      </c>
      <c r="F48" s="11">
        <v>261</v>
      </c>
      <c r="G48" s="11">
        <v>320</v>
      </c>
      <c r="H48" s="11">
        <v>366</v>
      </c>
      <c r="I48" s="11">
        <v>412</v>
      </c>
      <c r="J48" s="11">
        <v>321</v>
      </c>
      <c r="K48" s="11">
        <v>234</v>
      </c>
      <c r="L48" s="11">
        <v>163</v>
      </c>
      <c r="M48" s="11">
        <v>165</v>
      </c>
      <c r="N48" s="11">
        <v>181</v>
      </c>
      <c r="O48" s="11">
        <v>177</v>
      </c>
      <c r="P48" s="12">
        <f t="shared" si="2"/>
        <v>3340</v>
      </c>
      <c r="S48"/>
      <c r="T48"/>
      <c r="U48"/>
      <c r="V48"/>
      <c r="W48"/>
      <c r="X48"/>
      <c r="Y48"/>
      <c r="Z48"/>
      <c r="AA48"/>
      <c r="AB48"/>
    </row>
    <row r="49" spans="1:28" x14ac:dyDescent="0.2">
      <c r="A49"/>
      <c r="B49"/>
      <c r="C49" s="38" t="s">
        <v>61</v>
      </c>
      <c r="D49" s="11">
        <v>30</v>
      </c>
      <c r="E49" s="11">
        <v>13</v>
      </c>
      <c r="F49" s="11">
        <v>6</v>
      </c>
      <c r="G49" s="11">
        <v>3</v>
      </c>
      <c r="H49" s="11">
        <v>4</v>
      </c>
      <c r="I49" s="11">
        <v>6</v>
      </c>
      <c r="J49" s="11">
        <v>5</v>
      </c>
      <c r="K49" s="11">
        <v>4</v>
      </c>
      <c r="L49" s="11">
        <v>3</v>
      </c>
      <c r="M49" s="11">
        <v>6</v>
      </c>
      <c r="N49" s="11">
        <v>4</v>
      </c>
      <c r="O49" s="11">
        <v>8</v>
      </c>
      <c r="P49" s="12">
        <f>SUM(D49:O49)</f>
        <v>92</v>
      </c>
      <c r="S49"/>
      <c r="T49"/>
      <c r="U49"/>
      <c r="V49"/>
      <c r="W49"/>
      <c r="X49"/>
      <c r="Y49"/>
      <c r="Z49"/>
      <c r="AA49"/>
      <c r="AB49"/>
    </row>
    <row r="50" spans="1:28" x14ac:dyDescent="0.2">
      <c r="A50"/>
      <c r="B50"/>
      <c r="C50" s="41" t="s">
        <v>65</v>
      </c>
      <c r="D50" s="11">
        <v>24</v>
      </c>
      <c r="E50" s="11">
        <v>41</v>
      </c>
      <c r="F50" s="11">
        <v>25</v>
      </c>
      <c r="G50" s="11">
        <v>14</v>
      </c>
      <c r="H50" s="11">
        <v>59</v>
      </c>
      <c r="I50" s="11">
        <v>52</v>
      </c>
      <c r="J50" s="11">
        <v>75</v>
      </c>
      <c r="K50" s="11">
        <v>96</v>
      </c>
      <c r="L50" s="11">
        <v>45</v>
      </c>
      <c r="M50" s="11">
        <v>89</v>
      </c>
      <c r="N50" s="11">
        <v>89</v>
      </c>
      <c r="O50" s="11">
        <v>80</v>
      </c>
      <c r="P50" s="12">
        <f>SUM(D50:O50)</f>
        <v>689</v>
      </c>
      <c r="Q50"/>
      <c r="R50"/>
      <c r="S50" s="2"/>
      <c r="T50"/>
      <c r="U50"/>
      <c r="V50"/>
      <c r="W50"/>
      <c r="X50"/>
      <c r="Y50"/>
      <c r="Z50"/>
      <c r="AA50"/>
      <c r="AB50"/>
    </row>
    <row r="51" spans="1:28" x14ac:dyDescent="0.2">
      <c r="A51"/>
      <c r="B51"/>
      <c r="C51" s="16" t="s">
        <v>82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2">
        <f t="shared" si="2"/>
        <v>0</v>
      </c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2">
      <c r="A52"/>
      <c r="B52"/>
      <c r="C52" s="1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2">
      <c r="A53"/>
      <c r="B53"/>
      <c r="C53" s="25" t="s">
        <v>28</v>
      </c>
      <c r="D53" s="18">
        <f t="shared" ref="D53:H53" si="3">SUM(D41:D51)</f>
        <v>1617</v>
      </c>
      <c r="E53" s="18">
        <f t="shared" si="3"/>
        <v>1308</v>
      </c>
      <c r="F53" s="18">
        <f>SUM(F41:F51)</f>
        <v>1071</v>
      </c>
      <c r="G53" s="18">
        <f t="shared" si="3"/>
        <v>1299</v>
      </c>
      <c r="H53" s="18">
        <f t="shared" si="3"/>
        <v>1516</v>
      </c>
      <c r="I53" s="18">
        <f>SUM(I41:I51)+145</f>
        <v>1654</v>
      </c>
      <c r="J53" s="18">
        <f>SUM(J41:J51)+51</f>
        <v>1574</v>
      </c>
      <c r="K53" s="18">
        <f t="shared" ref="K53:O53" si="4">SUM(K41:K51)</f>
        <v>1441</v>
      </c>
      <c r="L53" s="18">
        <f>SUM(L41:L51)</f>
        <v>1276</v>
      </c>
      <c r="M53" s="18">
        <f t="shared" si="4"/>
        <v>1406</v>
      </c>
      <c r="N53" s="18">
        <f>SUM(N41:N51)</f>
        <v>1317</v>
      </c>
      <c r="O53" s="18">
        <f t="shared" si="4"/>
        <v>1392</v>
      </c>
      <c r="P53" s="19">
        <f>SUM(P41:P51)</f>
        <v>16675</v>
      </c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2">
      <c r="A54"/>
      <c r="B54"/>
      <c r="C54" s="1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2"/>
      <c r="R54"/>
      <c r="S54"/>
      <c r="T54"/>
      <c r="U54"/>
      <c r="V54"/>
      <c r="W54"/>
      <c r="X54"/>
      <c r="Y54"/>
      <c r="Z54"/>
      <c r="AA54"/>
      <c r="AB54"/>
    </row>
    <row r="55" spans="1:28" x14ac:dyDescent="0.2">
      <c r="A55"/>
      <c r="B55"/>
      <c r="C55" s="25" t="s">
        <v>29</v>
      </c>
      <c r="D55" s="18">
        <f t="shared" ref="D55:O55" si="5">SUM(D5:D34)+SUM(D41:D50)</f>
        <v>6822</v>
      </c>
      <c r="E55" s="18">
        <f t="shared" si="5"/>
        <v>7431</v>
      </c>
      <c r="F55" s="18">
        <f t="shared" si="5"/>
        <v>5739</v>
      </c>
      <c r="G55" s="18">
        <f t="shared" si="5"/>
        <v>6467</v>
      </c>
      <c r="H55" s="18">
        <f t="shared" si="5"/>
        <v>7170</v>
      </c>
      <c r="I55" s="18">
        <f t="shared" si="5"/>
        <v>5932</v>
      </c>
      <c r="J55" s="18">
        <f>SUM(J5:J34)+SUM(J41:J50)</f>
        <v>6859</v>
      </c>
      <c r="K55" s="18">
        <f t="shared" si="5"/>
        <v>6318</v>
      </c>
      <c r="L55" s="18">
        <f>SUM(L5:L34)+SUM(L41:L50)</f>
        <v>5386</v>
      </c>
      <c r="M55" s="18">
        <f t="shared" si="5"/>
        <v>6849</v>
      </c>
      <c r="N55" s="18">
        <f t="shared" si="5"/>
        <v>6737</v>
      </c>
      <c r="O55" s="18">
        <f t="shared" si="5"/>
        <v>8079</v>
      </c>
      <c r="P55" s="19">
        <f t="shared" ref="P55" si="6">(P37-P35)+(P53-P51)</f>
        <v>79789</v>
      </c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2">
      <c r="A56"/>
      <c r="B56"/>
      <c r="C56" s="25" t="s">
        <v>42</v>
      </c>
      <c r="D56" s="18">
        <f>+D57-D55</f>
        <v>1557</v>
      </c>
      <c r="E56" s="18">
        <f t="shared" ref="E56:O56" si="7">+E57-E55</f>
        <v>1095</v>
      </c>
      <c r="F56" s="18">
        <f t="shared" si="7"/>
        <v>1784</v>
      </c>
      <c r="G56" s="18">
        <f t="shared" si="7"/>
        <v>1852</v>
      </c>
      <c r="H56" s="18">
        <f t="shared" si="7"/>
        <v>1034</v>
      </c>
      <c r="I56" s="18">
        <f t="shared" si="7"/>
        <v>976</v>
      </c>
      <c r="J56" s="18">
        <f t="shared" si="7"/>
        <v>853</v>
      </c>
      <c r="K56" s="18">
        <f t="shared" si="7"/>
        <v>857</v>
      </c>
      <c r="L56" s="18">
        <f t="shared" si="7"/>
        <v>1008</v>
      </c>
      <c r="M56" s="18">
        <f t="shared" si="7"/>
        <v>895</v>
      </c>
      <c r="N56" s="18">
        <f t="shared" si="7"/>
        <v>739</v>
      </c>
      <c r="O56" s="18">
        <f t="shared" si="7"/>
        <v>563</v>
      </c>
      <c r="P56" s="18">
        <f>+SUM(D56:O56)</f>
        <v>13213</v>
      </c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A57"/>
      <c r="B57"/>
      <c r="C57" s="25" t="s">
        <v>43</v>
      </c>
      <c r="D57" s="19">
        <v>8379</v>
      </c>
      <c r="E57" s="19">
        <v>8526</v>
      </c>
      <c r="F57" s="19">
        <v>7523</v>
      </c>
      <c r="G57" s="19">
        <v>8319</v>
      </c>
      <c r="H57" s="19">
        <v>8204</v>
      </c>
      <c r="I57" s="19">
        <v>6908</v>
      </c>
      <c r="J57" s="19">
        <v>7712</v>
      </c>
      <c r="K57" s="19">
        <v>7175</v>
      </c>
      <c r="L57" s="19">
        <v>6394</v>
      </c>
      <c r="M57" s="19">
        <v>7744</v>
      </c>
      <c r="N57" s="19">
        <v>7476</v>
      </c>
      <c r="O57" s="19">
        <v>8642</v>
      </c>
      <c r="P57" s="19">
        <f>SUM(P55:P56)</f>
        <v>93002</v>
      </c>
      <c r="Q57" s="2"/>
      <c r="R57" s="36"/>
      <c r="S57"/>
      <c r="T57" s="2"/>
      <c r="U57"/>
      <c r="V57"/>
      <c r="W57"/>
      <c r="X57"/>
      <c r="Y57"/>
      <c r="Z57"/>
      <c r="AA57"/>
      <c r="AB57"/>
    </row>
    <row r="58" spans="1:28" x14ac:dyDescent="0.2">
      <c r="A58"/>
      <c r="B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2">
      <c r="A59"/>
      <c r="B59"/>
      <c r="C59" s="43" t="s">
        <v>72</v>
      </c>
      <c r="D59" s="22">
        <f t="shared" ref="D59:O59" si="8">D5+D6+D7+D8+D9+D10+D11+D12+D13+D14+D15+D16+D17+D18+D19+D20+D21+D24+D32+D42+D44+D49</f>
        <v>3866</v>
      </c>
      <c r="E59" s="22">
        <f t="shared" si="8"/>
        <v>4682</v>
      </c>
      <c r="F59" s="22">
        <f t="shared" si="8"/>
        <v>3087</v>
      </c>
      <c r="G59" s="22">
        <f t="shared" si="8"/>
        <v>3644</v>
      </c>
      <c r="H59" s="22">
        <f t="shared" si="8"/>
        <v>4401</v>
      </c>
      <c r="I59" s="22">
        <f t="shared" si="8"/>
        <v>3310</v>
      </c>
      <c r="J59" s="22">
        <f t="shared" si="8"/>
        <v>3468</v>
      </c>
      <c r="K59" s="22">
        <f t="shared" si="8"/>
        <v>3755</v>
      </c>
      <c r="L59" s="22">
        <f t="shared" si="8"/>
        <v>3138</v>
      </c>
      <c r="M59" s="22">
        <f t="shared" si="8"/>
        <v>4441</v>
      </c>
      <c r="N59" s="22">
        <f t="shared" si="8"/>
        <v>4155</v>
      </c>
      <c r="O59" s="22">
        <f t="shared" si="8"/>
        <v>5115</v>
      </c>
      <c r="P59" s="23">
        <f>SUM(D59:O59)</f>
        <v>47062</v>
      </c>
      <c r="Q59" s="48">
        <f>P59/$P$64</f>
        <v>0.50603212834132605</v>
      </c>
      <c r="R59"/>
      <c r="S59"/>
      <c r="T59"/>
      <c r="U59"/>
      <c r="V59"/>
      <c r="W59"/>
      <c r="X59"/>
      <c r="Y59"/>
      <c r="Z59"/>
      <c r="AA59"/>
      <c r="AB59"/>
    </row>
    <row r="60" spans="1:28" x14ac:dyDescent="0.2">
      <c r="A60"/>
      <c r="B60"/>
      <c r="C60" s="44" t="s">
        <v>75</v>
      </c>
      <c r="D60" s="11">
        <f t="shared" ref="D60:O60" si="9">D23+D25+D27+D30+D31+D34+D41+D43+D45+D46+D47</f>
        <v>1594</v>
      </c>
      <c r="E60" s="11">
        <f t="shared" si="9"/>
        <v>1269</v>
      </c>
      <c r="F60" s="11">
        <f t="shared" si="9"/>
        <v>1104</v>
      </c>
      <c r="G60" s="11">
        <f t="shared" si="9"/>
        <v>1330</v>
      </c>
      <c r="H60" s="11">
        <f t="shared" si="9"/>
        <v>1305</v>
      </c>
      <c r="I60" s="11">
        <f t="shared" si="9"/>
        <v>1199</v>
      </c>
      <c r="J60" s="11">
        <f t="shared" si="9"/>
        <v>1263</v>
      </c>
      <c r="K60" s="11">
        <f t="shared" si="9"/>
        <v>1131</v>
      </c>
      <c r="L60" s="11">
        <f t="shared" si="9"/>
        <v>1207</v>
      </c>
      <c r="M60" s="11">
        <f t="shared" si="9"/>
        <v>1500</v>
      </c>
      <c r="N60" s="11">
        <f t="shared" si="9"/>
        <v>1513</v>
      </c>
      <c r="O60" s="11">
        <f t="shared" si="9"/>
        <v>1671</v>
      </c>
      <c r="P60" s="23">
        <f t="shared" ref="P60:P64" si="10">SUM(D60:O60)</f>
        <v>16086</v>
      </c>
      <c r="Q60" s="49">
        <f>P60/$P$64</f>
        <v>0.17296402227909077</v>
      </c>
      <c r="R60"/>
      <c r="S60"/>
      <c r="T60"/>
      <c r="U60"/>
      <c r="V60"/>
      <c r="W60"/>
      <c r="X60"/>
      <c r="Y60"/>
      <c r="Z60"/>
      <c r="AA60"/>
      <c r="AB60"/>
    </row>
    <row r="61" spans="1:28" x14ac:dyDescent="0.2">
      <c r="A61"/>
      <c r="B61"/>
      <c r="C61" s="45" t="s">
        <v>73</v>
      </c>
      <c r="D61" s="11">
        <f>D22+D26+D29+D48+D50+D33</f>
        <v>1086</v>
      </c>
      <c r="E61" s="11">
        <f t="shared" ref="E61:O61" si="11">E22+E26+E29+E48+E50+E33</f>
        <v>1274</v>
      </c>
      <c r="F61" s="11">
        <f t="shared" si="11"/>
        <v>1414</v>
      </c>
      <c r="G61" s="11">
        <f t="shared" si="11"/>
        <v>1302</v>
      </c>
      <c r="H61" s="11">
        <f t="shared" si="11"/>
        <v>1278</v>
      </c>
      <c r="I61" s="11">
        <f t="shared" si="11"/>
        <v>1312</v>
      </c>
      <c r="J61" s="11">
        <f t="shared" si="11"/>
        <v>1190</v>
      </c>
      <c r="K61" s="11">
        <f t="shared" si="11"/>
        <v>1024</v>
      </c>
      <c r="L61" s="11">
        <f t="shared" si="11"/>
        <v>865</v>
      </c>
      <c r="M61" s="11">
        <f t="shared" si="11"/>
        <v>829</v>
      </c>
      <c r="N61" s="11">
        <f t="shared" si="11"/>
        <v>975</v>
      </c>
      <c r="O61" s="11">
        <f t="shared" si="11"/>
        <v>1143</v>
      </c>
      <c r="P61" s="23">
        <f t="shared" si="10"/>
        <v>13692</v>
      </c>
      <c r="Q61" s="49">
        <f t="shared" ref="Q61:Q62" si="12">P61/$P$64</f>
        <v>0.1472226403733253</v>
      </c>
      <c r="R61"/>
      <c r="S61"/>
      <c r="T61"/>
      <c r="U61"/>
      <c r="V61"/>
      <c r="W61"/>
      <c r="X61"/>
      <c r="Y61"/>
      <c r="Z61"/>
      <c r="AA61"/>
      <c r="AB61"/>
    </row>
    <row r="62" spans="1:28" x14ac:dyDescent="0.2">
      <c r="A62"/>
      <c r="B62"/>
      <c r="C62" s="46" t="s">
        <v>74</v>
      </c>
      <c r="D62" s="11">
        <f t="shared" ref="D62:O62" si="13">D28</f>
        <v>276</v>
      </c>
      <c r="E62" s="11">
        <f t="shared" si="13"/>
        <v>206</v>
      </c>
      <c r="F62" s="11">
        <f t="shared" si="13"/>
        <v>134</v>
      </c>
      <c r="G62" s="11">
        <f t="shared" si="13"/>
        <v>191</v>
      </c>
      <c r="H62" s="11">
        <f t="shared" si="13"/>
        <v>186</v>
      </c>
      <c r="I62" s="11">
        <f t="shared" si="13"/>
        <v>111</v>
      </c>
      <c r="J62" s="11">
        <f t="shared" si="13"/>
        <v>938</v>
      </c>
      <c r="K62" s="11">
        <f t="shared" si="13"/>
        <v>408</v>
      </c>
      <c r="L62" s="11">
        <f t="shared" si="13"/>
        <v>176</v>
      </c>
      <c r="M62" s="11">
        <f t="shared" si="13"/>
        <v>79</v>
      </c>
      <c r="N62" s="11">
        <f t="shared" si="13"/>
        <v>94</v>
      </c>
      <c r="O62" s="11">
        <f t="shared" si="13"/>
        <v>150</v>
      </c>
      <c r="P62" s="23">
        <f t="shared" si="10"/>
        <v>2949</v>
      </c>
      <c r="Q62" s="49">
        <f t="shared" si="12"/>
        <v>3.1708995505473E-2</v>
      </c>
      <c r="R62"/>
      <c r="S62"/>
      <c r="T62"/>
      <c r="U62"/>
      <c r="V62"/>
      <c r="W62"/>
      <c r="X62"/>
      <c r="Y62"/>
      <c r="Z62"/>
      <c r="AA62"/>
      <c r="AB62"/>
    </row>
    <row r="63" spans="1:28" x14ac:dyDescent="0.2">
      <c r="A63"/>
      <c r="B63"/>
      <c r="C63" s="17" t="s">
        <v>33</v>
      </c>
      <c r="D63" s="54">
        <f>D56</f>
        <v>1557</v>
      </c>
      <c r="E63" s="54">
        <f t="shared" ref="E63:O63" si="14">E56</f>
        <v>1095</v>
      </c>
      <c r="F63" s="54">
        <f t="shared" si="14"/>
        <v>1784</v>
      </c>
      <c r="G63" s="54">
        <f t="shared" si="14"/>
        <v>1852</v>
      </c>
      <c r="H63" s="54">
        <f t="shared" si="14"/>
        <v>1034</v>
      </c>
      <c r="I63" s="54">
        <f t="shared" si="14"/>
        <v>976</v>
      </c>
      <c r="J63" s="54">
        <f t="shared" si="14"/>
        <v>853</v>
      </c>
      <c r="K63" s="54">
        <f t="shared" si="14"/>
        <v>857</v>
      </c>
      <c r="L63" s="54">
        <f t="shared" si="14"/>
        <v>1008</v>
      </c>
      <c r="M63" s="54">
        <f t="shared" si="14"/>
        <v>895</v>
      </c>
      <c r="N63" s="54">
        <f t="shared" si="14"/>
        <v>739</v>
      </c>
      <c r="O63" s="54">
        <f t="shared" si="14"/>
        <v>563</v>
      </c>
      <c r="P63" s="23">
        <f t="shared" si="10"/>
        <v>13213</v>
      </c>
      <c r="Q63" s="51">
        <f>P63/$P$64</f>
        <v>0.14207221350078492</v>
      </c>
      <c r="R63" s="52"/>
      <c r="S63"/>
      <c r="T63"/>
      <c r="U63"/>
      <c r="V63"/>
      <c r="W63"/>
      <c r="X63"/>
      <c r="Y63"/>
      <c r="Z63"/>
      <c r="AA63"/>
      <c r="AB63"/>
    </row>
    <row r="64" spans="1:28" x14ac:dyDescent="0.2">
      <c r="A64"/>
      <c r="B64"/>
      <c r="C64" s="47" t="s">
        <v>76</v>
      </c>
      <c r="D64" s="18">
        <f>SUM(D59:D63)</f>
        <v>8379</v>
      </c>
      <c r="E64" s="18">
        <f t="shared" ref="E64:O64" si="15">SUM(E59:E63)</f>
        <v>8526</v>
      </c>
      <c r="F64" s="18">
        <f t="shared" si="15"/>
        <v>7523</v>
      </c>
      <c r="G64" s="18">
        <f t="shared" si="15"/>
        <v>8319</v>
      </c>
      <c r="H64" s="18">
        <f t="shared" si="15"/>
        <v>8204</v>
      </c>
      <c r="I64" s="18">
        <f t="shared" si="15"/>
        <v>6908</v>
      </c>
      <c r="J64" s="18">
        <f t="shared" si="15"/>
        <v>7712</v>
      </c>
      <c r="K64" s="18">
        <f t="shared" si="15"/>
        <v>7175</v>
      </c>
      <c r="L64" s="18">
        <f t="shared" si="15"/>
        <v>6394</v>
      </c>
      <c r="M64" s="18">
        <f t="shared" si="15"/>
        <v>7744</v>
      </c>
      <c r="N64" s="18">
        <f t="shared" si="15"/>
        <v>7476</v>
      </c>
      <c r="O64" s="18">
        <f t="shared" si="15"/>
        <v>8642</v>
      </c>
      <c r="P64" s="19">
        <f t="shared" si="10"/>
        <v>93002</v>
      </c>
      <c r="Q64" s="50">
        <v>1</v>
      </c>
      <c r="R64"/>
      <c r="S64"/>
      <c r="T64"/>
      <c r="U64"/>
      <c r="V64"/>
      <c r="W64"/>
      <c r="X64"/>
      <c r="Y64"/>
      <c r="Z64"/>
      <c r="AA64"/>
      <c r="AB64"/>
    </row>
    <row r="65" spans="1:28" x14ac:dyDescent="0.2">
      <c r="A65"/>
      <c r="B65"/>
      <c r="Q65"/>
      <c r="R65"/>
      <c r="S65"/>
      <c r="T65"/>
      <c r="U65"/>
      <c r="V65"/>
      <c r="W65"/>
      <c r="X65"/>
      <c r="Y65"/>
      <c r="Z65"/>
      <c r="AA65"/>
      <c r="AB65"/>
    </row>
    <row r="66" spans="1:28" x14ac:dyDescent="0.2">
      <c r="A66"/>
      <c r="B66"/>
      <c r="C66" s="26" t="s">
        <v>45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7"/>
      <c r="Q66"/>
      <c r="R66"/>
      <c r="S66"/>
      <c r="T66"/>
      <c r="U66"/>
      <c r="V66"/>
      <c r="W66"/>
      <c r="X66"/>
      <c r="Y66"/>
      <c r="Z66"/>
      <c r="AA66"/>
      <c r="AB66"/>
    </row>
    <row r="67" spans="1:28" x14ac:dyDescent="0.2">
      <c r="A67"/>
      <c r="B67"/>
      <c r="C67" s="26" t="s">
        <v>46</v>
      </c>
      <c r="D67" s="6">
        <v>30</v>
      </c>
      <c r="E67" s="6">
        <v>31</v>
      </c>
      <c r="F67" s="6">
        <v>30</v>
      </c>
      <c r="G67" s="6">
        <v>31</v>
      </c>
      <c r="H67" s="6">
        <v>31</v>
      </c>
      <c r="I67" s="6">
        <v>30</v>
      </c>
      <c r="J67" s="6">
        <v>31</v>
      </c>
      <c r="K67" s="6">
        <v>30</v>
      </c>
      <c r="L67" s="6">
        <v>31</v>
      </c>
      <c r="M67" s="6">
        <v>31</v>
      </c>
      <c r="N67" s="6">
        <v>28</v>
      </c>
      <c r="O67" s="6">
        <v>31</v>
      </c>
      <c r="P67" s="7">
        <f>SUM(D67:O67)</f>
        <v>365</v>
      </c>
      <c r="Q67"/>
      <c r="R67"/>
      <c r="S67"/>
      <c r="T67"/>
      <c r="U67"/>
      <c r="V67"/>
      <c r="W67"/>
      <c r="X67"/>
      <c r="Y67"/>
      <c r="Z67"/>
      <c r="AA67"/>
      <c r="AB67"/>
    </row>
    <row r="68" spans="1:28" x14ac:dyDescent="0.2">
      <c r="A68"/>
      <c r="B68"/>
      <c r="C68" s="25" t="s">
        <v>47</v>
      </c>
      <c r="D68" s="28">
        <f t="shared" ref="D68:O68" si="16">D57/D67</f>
        <v>279.3</v>
      </c>
      <c r="E68" s="28">
        <f t="shared" si="16"/>
        <v>275.03225806451616</v>
      </c>
      <c r="F68" s="28">
        <f t="shared" si="16"/>
        <v>250.76666666666668</v>
      </c>
      <c r="G68" s="28">
        <f t="shared" si="16"/>
        <v>268.35483870967744</v>
      </c>
      <c r="H68" s="28">
        <f t="shared" si="16"/>
        <v>264.64516129032256</v>
      </c>
      <c r="I68" s="28">
        <f t="shared" si="16"/>
        <v>230.26666666666668</v>
      </c>
      <c r="J68" s="28">
        <f t="shared" si="16"/>
        <v>248.7741935483871</v>
      </c>
      <c r="K68" s="28">
        <f t="shared" si="16"/>
        <v>239.16666666666666</v>
      </c>
      <c r="L68" s="28">
        <f t="shared" si="16"/>
        <v>206.25806451612902</v>
      </c>
      <c r="M68" s="28">
        <f t="shared" si="16"/>
        <v>249.80645161290323</v>
      </c>
      <c r="N68" s="28">
        <f t="shared" si="16"/>
        <v>267</v>
      </c>
      <c r="O68" s="28">
        <f t="shared" si="16"/>
        <v>278.77419354838707</v>
      </c>
      <c r="P68" s="19">
        <f>SUM(D68:O68)</f>
        <v>3058.1451612903229</v>
      </c>
      <c r="Q68"/>
      <c r="R68"/>
      <c r="S68"/>
      <c r="T68"/>
      <c r="U68" s="2"/>
      <c r="V68"/>
      <c r="W68"/>
      <c r="X68"/>
      <c r="Y68"/>
      <c r="Z68"/>
      <c r="AA68"/>
      <c r="AB68"/>
    </row>
    <row r="69" spans="1:28" x14ac:dyDescent="0.2">
      <c r="A69"/>
      <c r="B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1.2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1.2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x14ac:dyDescent="0.2">
      <c r="A72"/>
      <c r="B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1.2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1.2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1.2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1.2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1.2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1.2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1.2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1.2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1.2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1.2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1.2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1.2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1.2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1.2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1.2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1.2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1.2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1.2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1.2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1.2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1.2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1.2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1.2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1.2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1.2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1.2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1.2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1.2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1.2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1.2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1.2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1.2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1.2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1.2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1.2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1.2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1.2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1.2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1.2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1.2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1.2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1.2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1.2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1.2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1.2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1.2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1.2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1.2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1.2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1.2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1.2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1.2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1.2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1.2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1.2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1.2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1.2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1.2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1.2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1.2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1.2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1.2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1.2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1.2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1.2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1.2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1.2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1.2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1.2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1.2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1.2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1.2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1.2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1.2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1.2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1.2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1.2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1.2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1.2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1.2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1.2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1.2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1.2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1.2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1.2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1.2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1.2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1.2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1.2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1.2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1.2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1.2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1.2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1.2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1.2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1.2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1.2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1.2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1.2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1.2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1.2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1.2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1.2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1.2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1.2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1.2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</sheetData>
  <pageMargins left="0.7" right="0.7" top="0.75" bottom="0.75" header="0.3" footer="0.3"/>
  <pageSetup paperSize="9" orientation="landscape" r:id="rId1"/>
  <ignoredErrors>
    <ignoredError sqref="D55:F55 G55:I55 M55:O55 K5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96"/>
  <sheetViews>
    <sheetView tabSelected="1" topLeftCell="D4" workbookViewId="0">
      <selection activeCell="AS16" sqref="AS16"/>
    </sheetView>
  </sheetViews>
  <sheetFormatPr defaultRowHeight="12" x14ac:dyDescent="0.2"/>
  <cols>
    <col min="1" max="1" width="21.1640625" style="4" bestFit="1" customWidth="1"/>
    <col min="2" max="2" width="1.83203125" style="4" hidden="1" customWidth="1"/>
    <col min="3" max="3" width="30.5" style="4" customWidth="1"/>
    <col min="4" max="4" width="11" style="4" customWidth="1"/>
    <col min="5" max="8" width="7.5" style="4" customWidth="1"/>
    <col min="9" max="9" width="7.83203125" style="4" customWidth="1"/>
    <col min="10" max="14" width="7.5" style="4" customWidth="1"/>
    <col min="15" max="15" width="8.1640625" style="4" customWidth="1"/>
    <col min="16" max="17" width="9.33203125" style="4"/>
    <col min="18" max="18" width="5.6640625" style="4" customWidth="1"/>
    <col min="19" max="19" width="5.5" style="4" bestFit="1" customWidth="1"/>
    <col min="20" max="20" width="5" style="4" bestFit="1" customWidth="1"/>
    <col min="21" max="21" width="5.83203125" style="4" bestFit="1" customWidth="1"/>
    <col min="22" max="22" width="5" style="4" bestFit="1" customWidth="1"/>
    <col min="23" max="24" width="4.83203125" style="4" bestFit="1" customWidth="1"/>
    <col min="25" max="25" width="4.5" style="4" bestFit="1" customWidth="1"/>
    <col min="26" max="26" width="4.6640625" style="4" bestFit="1" customWidth="1"/>
    <col min="27" max="27" width="4.83203125" style="4" bestFit="1" customWidth="1"/>
    <col min="28" max="28" width="4.6640625" style="4" bestFit="1" customWidth="1"/>
    <col min="29" max="29" width="4.5" style="4" bestFit="1" customWidth="1"/>
    <col min="30" max="30" width="7.1640625" style="4" bestFit="1" customWidth="1"/>
    <col min="31" max="31" width="7.1640625" style="4" customWidth="1"/>
    <col min="32" max="32" width="5.5" style="4" bestFit="1" customWidth="1"/>
    <col min="33" max="33" width="5" style="4" bestFit="1" customWidth="1"/>
    <col min="34" max="34" width="5.83203125" style="4" bestFit="1" customWidth="1"/>
    <col min="35" max="35" width="5" style="4" bestFit="1" customWidth="1"/>
    <col min="36" max="37" width="4.83203125" style="4" bestFit="1" customWidth="1"/>
    <col min="38" max="38" width="4.5" bestFit="1" customWidth="1"/>
    <col min="39" max="39" width="4.6640625" bestFit="1" customWidth="1"/>
    <col min="40" max="40" width="4.83203125" bestFit="1" customWidth="1"/>
    <col min="41" max="41" width="4.6640625" bestFit="1" customWidth="1"/>
    <col min="42" max="42" width="4.5" bestFit="1" customWidth="1"/>
    <col min="43" max="43" width="7.1640625" bestFit="1" customWidth="1"/>
  </cols>
  <sheetData>
    <row r="1" spans="1:43" x14ac:dyDescent="0.2">
      <c r="A1" s="3" t="s">
        <v>0</v>
      </c>
      <c r="C1" s="3" t="s">
        <v>64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3" x14ac:dyDescent="0.2">
      <c r="A2" s="3" t="s">
        <v>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43" x14ac:dyDescent="0.2">
      <c r="C3" s="5" t="s">
        <v>4</v>
      </c>
      <c r="D3" s="37">
        <v>2017</v>
      </c>
      <c r="E3" s="6"/>
      <c r="F3" s="6"/>
      <c r="G3" s="6"/>
      <c r="H3" s="6"/>
      <c r="I3" s="6"/>
      <c r="J3" s="6"/>
      <c r="K3" s="6"/>
      <c r="L3" s="6"/>
      <c r="M3" s="37">
        <v>2018</v>
      </c>
      <c r="N3" s="6"/>
      <c r="O3" s="6"/>
      <c r="P3" s="7"/>
      <c r="Q3"/>
      <c r="R3" s="75" t="s">
        <v>107</v>
      </c>
      <c r="S3" s="119" t="s">
        <v>112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8"/>
      <c r="AF3" s="119" t="s">
        <v>111</v>
      </c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x14ac:dyDescent="0.2">
      <c r="D4" s="8" t="s">
        <v>56</v>
      </c>
      <c r="E4" s="8" t="s">
        <v>2</v>
      </c>
      <c r="F4" s="8" t="s">
        <v>49</v>
      </c>
      <c r="G4" s="8" t="s">
        <v>50</v>
      </c>
      <c r="H4" s="8" t="s">
        <v>35</v>
      </c>
      <c r="I4" s="8" t="s">
        <v>36</v>
      </c>
      <c r="J4" s="8" t="s">
        <v>37</v>
      </c>
      <c r="K4" s="8" t="s">
        <v>38</v>
      </c>
      <c r="L4" s="8" t="s">
        <v>39</v>
      </c>
      <c r="M4" s="8" t="s">
        <v>40</v>
      </c>
      <c r="N4" s="8" t="s">
        <v>41</v>
      </c>
      <c r="O4" s="8" t="s">
        <v>58</v>
      </c>
      <c r="P4" s="9" t="s">
        <v>48</v>
      </c>
      <c r="Q4"/>
      <c r="R4"/>
      <c r="S4" s="8" t="s">
        <v>56</v>
      </c>
      <c r="T4" s="8" t="s">
        <v>2</v>
      </c>
      <c r="U4" s="8" t="s">
        <v>49</v>
      </c>
      <c r="V4" s="8" t="s">
        <v>50</v>
      </c>
      <c r="W4" s="8" t="s">
        <v>35</v>
      </c>
      <c r="X4" s="8" t="s">
        <v>36</v>
      </c>
      <c r="Y4" s="8" t="s">
        <v>37</v>
      </c>
      <c r="Z4" s="8" t="s">
        <v>38</v>
      </c>
      <c r="AA4" s="8" t="s">
        <v>39</v>
      </c>
      <c r="AB4" s="8" t="s">
        <v>40</v>
      </c>
      <c r="AC4" s="8" t="s">
        <v>41</v>
      </c>
      <c r="AD4" s="8" t="s">
        <v>58</v>
      </c>
      <c r="AE4" s="8"/>
      <c r="AF4" s="8" t="s">
        <v>56</v>
      </c>
      <c r="AG4" s="8" t="s">
        <v>2</v>
      </c>
      <c r="AH4" s="8" t="s">
        <v>49</v>
      </c>
      <c r="AI4" s="8" t="s">
        <v>50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58</v>
      </c>
    </row>
    <row r="5" spans="1:43" x14ac:dyDescent="0.2">
      <c r="A5" s="3" t="s">
        <v>3</v>
      </c>
      <c r="C5" s="38" t="s">
        <v>34</v>
      </c>
      <c r="D5" s="11">
        <v>150</v>
      </c>
      <c r="E5" s="11">
        <v>164</v>
      </c>
      <c r="F5" s="11">
        <v>144</v>
      </c>
      <c r="G5" s="11">
        <v>130</v>
      </c>
      <c r="H5" s="11">
        <v>100</v>
      </c>
      <c r="I5" s="11">
        <v>116</v>
      </c>
      <c r="J5" s="11">
        <v>117</v>
      </c>
      <c r="K5" s="11">
        <v>89</v>
      </c>
      <c r="L5" s="11">
        <v>114</v>
      </c>
      <c r="M5" s="11">
        <v>122</v>
      </c>
      <c r="N5" s="11">
        <v>133</v>
      </c>
      <c r="O5" s="11">
        <v>125</v>
      </c>
      <c r="P5" s="12">
        <f>SUM(D5:O5)</f>
        <v>1504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43" x14ac:dyDescent="0.2">
      <c r="C6" s="38" t="s">
        <v>32</v>
      </c>
      <c r="D6" s="11">
        <v>68</v>
      </c>
      <c r="E6" s="11">
        <v>77</v>
      </c>
      <c r="F6" s="11">
        <v>81</v>
      </c>
      <c r="G6" s="11">
        <v>80</v>
      </c>
      <c r="H6" s="11">
        <v>58</v>
      </c>
      <c r="I6" s="11">
        <v>101</v>
      </c>
      <c r="J6" s="11">
        <v>59</v>
      </c>
      <c r="K6" s="11">
        <v>72</v>
      </c>
      <c r="L6" s="11">
        <v>121</v>
      </c>
      <c r="M6" s="11">
        <v>72</v>
      </c>
      <c r="N6" s="11">
        <v>77</v>
      </c>
      <c r="O6" s="11">
        <v>83</v>
      </c>
      <c r="P6" s="12">
        <f t="shared" ref="P6:P36" si="0">SUM(D6:O6)</f>
        <v>949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43" x14ac:dyDescent="0.2">
      <c r="C7" s="38" t="s">
        <v>6</v>
      </c>
      <c r="D7" s="11">
        <v>196</v>
      </c>
      <c r="E7" s="11">
        <v>217</v>
      </c>
      <c r="F7" s="11">
        <v>186</v>
      </c>
      <c r="G7" s="11">
        <v>216</v>
      </c>
      <c r="H7" s="11">
        <v>221</v>
      </c>
      <c r="I7" s="11">
        <v>209</v>
      </c>
      <c r="J7" s="11">
        <v>244</v>
      </c>
      <c r="K7" s="11">
        <v>220</v>
      </c>
      <c r="L7" s="11">
        <v>237</v>
      </c>
      <c r="M7" s="11">
        <v>255</v>
      </c>
      <c r="N7" s="11">
        <v>230</v>
      </c>
      <c r="O7" s="11">
        <v>247</v>
      </c>
      <c r="P7" s="12">
        <f t="shared" si="0"/>
        <v>2678</v>
      </c>
      <c r="Q7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43" x14ac:dyDescent="0.2">
      <c r="C8" s="38" t="s">
        <v>7</v>
      </c>
      <c r="D8" s="11">
        <v>542</v>
      </c>
      <c r="E8" s="11">
        <v>609</v>
      </c>
      <c r="F8" s="11">
        <v>286</v>
      </c>
      <c r="G8" s="11">
        <v>168</v>
      </c>
      <c r="H8" s="11">
        <v>147</v>
      </c>
      <c r="I8" s="11">
        <v>230</v>
      </c>
      <c r="J8" s="11">
        <v>386</v>
      </c>
      <c r="K8" s="11">
        <v>183</v>
      </c>
      <c r="L8" s="11">
        <v>160</v>
      </c>
      <c r="M8" s="11">
        <v>206</v>
      </c>
      <c r="N8" s="11">
        <v>207</v>
      </c>
      <c r="O8" s="11">
        <v>261</v>
      </c>
      <c r="P8" s="12">
        <f t="shared" si="0"/>
        <v>3385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43" x14ac:dyDescent="0.2">
      <c r="C9" s="38" t="s">
        <v>8</v>
      </c>
      <c r="D9" s="11">
        <v>62</v>
      </c>
      <c r="E9" s="11">
        <v>77</v>
      </c>
      <c r="F9" s="11">
        <v>53</v>
      </c>
      <c r="G9" s="11">
        <v>45</v>
      </c>
      <c r="H9" s="11">
        <v>19</v>
      </c>
      <c r="I9" s="11">
        <v>35</v>
      </c>
      <c r="J9" s="11">
        <v>28</v>
      </c>
      <c r="K9" s="11">
        <v>27</v>
      </c>
      <c r="L9" s="11">
        <v>29</v>
      </c>
      <c r="M9" s="11">
        <v>35</v>
      </c>
      <c r="N9" s="11">
        <v>41</v>
      </c>
      <c r="O9" s="11">
        <v>46</v>
      </c>
      <c r="P9" s="12">
        <f t="shared" si="0"/>
        <v>497</v>
      </c>
      <c r="Q9" s="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x14ac:dyDescent="0.2">
      <c r="C10" s="38" t="s">
        <v>9</v>
      </c>
      <c r="D10" s="11">
        <v>46</v>
      </c>
      <c r="E10" s="11">
        <v>34</v>
      </c>
      <c r="F10" s="11">
        <v>41</v>
      </c>
      <c r="G10" s="11">
        <v>44</v>
      </c>
      <c r="H10" s="11">
        <v>38</v>
      </c>
      <c r="I10" s="11">
        <v>33</v>
      </c>
      <c r="J10" s="11">
        <v>36</v>
      </c>
      <c r="K10" s="11">
        <v>39</v>
      </c>
      <c r="L10" s="11">
        <v>45</v>
      </c>
      <c r="M10" s="11">
        <v>40</v>
      </c>
      <c r="N10" s="11">
        <v>43</v>
      </c>
      <c r="O10" s="11">
        <v>57</v>
      </c>
      <c r="P10" s="12">
        <f t="shared" si="0"/>
        <v>496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x14ac:dyDescent="0.2">
      <c r="C11" s="38" t="s">
        <v>98</v>
      </c>
      <c r="D11" s="29">
        <v>155</v>
      </c>
      <c r="E11" s="11">
        <f>530-68-329</f>
        <v>133</v>
      </c>
      <c r="F11" s="11">
        <v>153</v>
      </c>
      <c r="G11" s="11">
        <f>276</f>
        <v>276</v>
      </c>
      <c r="H11" s="11">
        <v>161</v>
      </c>
      <c r="I11" s="11">
        <v>207</v>
      </c>
      <c r="J11" s="11">
        <v>191</v>
      </c>
      <c r="K11" s="11">
        <v>181</v>
      </c>
      <c r="L11" s="11">
        <v>209</v>
      </c>
      <c r="M11" s="11">
        <v>246</v>
      </c>
      <c r="N11" s="11">
        <v>195</v>
      </c>
      <c r="O11" s="11">
        <v>200</v>
      </c>
      <c r="P11" s="12">
        <f t="shared" si="0"/>
        <v>2307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x14ac:dyDescent="0.2">
      <c r="C12" s="38" t="s">
        <v>78</v>
      </c>
      <c r="D12" s="11">
        <v>384</v>
      </c>
      <c r="E12" s="11">
        <v>362</v>
      </c>
      <c r="F12" s="11">
        <v>316</v>
      </c>
      <c r="G12" s="11">
        <f>312-38</f>
        <v>274</v>
      </c>
      <c r="H12" s="11">
        <v>273</v>
      </c>
      <c r="I12" s="11">
        <v>278</v>
      </c>
      <c r="J12" s="11">
        <v>311</v>
      </c>
      <c r="K12" s="11">
        <v>310</v>
      </c>
      <c r="L12" s="11">
        <v>295</v>
      </c>
      <c r="M12" s="11">
        <v>300</v>
      </c>
      <c r="N12" s="11">
        <v>315</v>
      </c>
      <c r="O12" s="11">
        <v>476</v>
      </c>
      <c r="P12" s="12">
        <f t="shared" si="0"/>
        <v>3894</v>
      </c>
      <c r="Q12"/>
      <c r="R12" s="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x14ac:dyDescent="0.2">
      <c r="C13" s="38" t="s">
        <v>11</v>
      </c>
      <c r="D13" s="11">
        <v>136</v>
      </c>
      <c r="E13" s="11">
        <v>121</v>
      </c>
      <c r="F13" s="11">
        <v>87</v>
      </c>
      <c r="G13" s="11">
        <f>312-38</f>
        <v>274</v>
      </c>
      <c r="H13" s="11">
        <v>101</v>
      </c>
      <c r="I13" s="11">
        <v>154</v>
      </c>
      <c r="J13" s="11">
        <v>167</v>
      </c>
      <c r="K13" s="11">
        <v>156</v>
      </c>
      <c r="L13" s="11">
        <v>183</v>
      </c>
      <c r="M13" s="11">
        <v>137</v>
      </c>
      <c r="N13" s="11">
        <v>133</v>
      </c>
      <c r="O13" s="11">
        <v>169</v>
      </c>
      <c r="P13" s="12">
        <f t="shared" si="0"/>
        <v>1818</v>
      </c>
      <c r="Q13" s="2"/>
      <c r="R13" s="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x14ac:dyDescent="0.2">
      <c r="C14" s="38" t="s">
        <v>12</v>
      </c>
      <c r="D14" s="29">
        <v>349</v>
      </c>
      <c r="E14" s="11">
        <v>393</v>
      </c>
      <c r="F14" s="11">
        <v>407</v>
      </c>
      <c r="G14" s="11">
        <v>313</v>
      </c>
      <c r="H14" s="11">
        <v>254</v>
      </c>
      <c r="I14" s="11">
        <v>230</v>
      </c>
      <c r="J14" s="11">
        <v>220</v>
      </c>
      <c r="K14" s="11">
        <v>141</v>
      </c>
      <c r="L14" s="11">
        <v>153</v>
      </c>
      <c r="M14" s="11">
        <v>192</v>
      </c>
      <c r="N14" s="11">
        <v>180</v>
      </c>
      <c r="O14" s="11">
        <v>246</v>
      </c>
      <c r="P14" s="12">
        <f t="shared" si="0"/>
        <v>3078</v>
      </c>
      <c r="Q14" s="2"/>
      <c r="R14" s="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x14ac:dyDescent="0.2">
      <c r="A15"/>
      <c r="B15"/>
      <c r="C15" s="38" t="s">
        <v>13</v>
      </c>
      <c r="D15" s="11">
        <v>696</v>
      </c>
      <c r="E15" s="11">
        <v>110</v>
      </c>
      <c r="F15" s="11">
        <v>73</v>
      </c>
      <c r="G15" s="11">
        <v>99</v>
      </c>
      <c r="H15" s="11">
        <v>94</v>
      </c>
      <c r="I15" s="11">
        <v>98</v>
      </c>
      <c r="J15" s="11">
        <v>93</v>
      </c>
      <c r="K15" s="11">
        <v>82</v>
      </c>
      <c r="L15" s="11">
        <v>125</v>
      </c>
      <c r="M15" s="11">
        <v>105</v>
      </c>
      <c r="N15" s="11">
        <v>113</v>
      </c>
      <c r="O15" s="11">
        <v>133</v>
      </c>
      <c r="P15" s="12">
        <f t="shared" si="0"/>
        <v>1821</v>
      </c>
      <c r="Q15" s="2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x14ac:dyDescent="0.2">
      <c r="A16"/>
      <c r="B16"/>
      <c r="C16" s="38" t="s">
        <v>14</v>
      </c>
      <c r="D16" s="11">
        <v>111</v>
      </c>
      <c r="E16" s="11">
        <v>91</v>
      </c>
      <c r="F16" s="11">
        <v>90</v>
      </c>
      <c r="G16" s="11">
        <v>98</v>
      </c>
      <c r="H16" s="11">
        <v>83</v>
      </c>
      <c r="I16" s="11">
        <v>84</v>
      </c>
      <c r="J16" s="11">
        <v>62</v>
      </c>
      <c r="K16" s="11">
        <v>68</v>
      </c>
      <c r="L16" s="11">
        <v>72</v>
      </c>
      <c r="M16" s="11">
        <v>71</v>
      </c>
      <c r="N16" s="11">
        <v>95</v>
      </c>
      <c r="O16" s="11">
        <v>101</v>
      </c>
      <c r="P16" s="12">
        <f t="shared" si="0"/>
        <v>1026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/>
      <c r="B17"/>
      <c r="C17" s="38" t="s">
        <v>15</v>
      </c>
      <c r="D17" s="11">
        <v>125</v>
      </c>
      <c r="E17" s="11">
        <v>136</v>
      </c>
      <c r="F17" s="11">
        <v>130</v>
      </c>
      <c r="G17" s="74">
        <v>121</v>
      </c>
      <c r="H17" s="11">
        <v>70</v>
      </c>
      <c r="I17" s="11">
        <v>83</v>
      </c>
      <c r="J17" s="11">
        <v>71</v>
      </c>
      <c r="K17" s="11">
        <v>60</v>
      </c>
      <c r="L17" s="11">
        <v>74</v>
      </c>
      <c r="M17" s="11">
        <v>122</v>
      </c>
      <c r="N17" s="11">
        <v>102</v>
      </c>
      <c r="O17" s="11">
        <v>127</v>
      </c>
      <c r="P17" s="12">
        <f t="shared" si="0"/>
        <v>1221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x14ac:dyDescent="0.2">
      <c r="A18"/>
      <c r="B18"/>
      <c r="C18" s="38" t="s">
        <v>16</v>
      </c>
      <c r="D18" s="11">
        <v>321</v>
      </c>
      <c r="E18" s="11">
        <v>393</v>
      </c>
      <c r="F18" s="11">
        <v>346</v>
      </c>
      <c r="G18" s="11">
        <v>203</v>
      </c>
      <c r="H18" s="11">
        <v>149</v>
      </c>
      <c r="I18" s="11">
        <v>174</v>
      </c>
      <c r="J18" s="11">
        <v>179</v>
      </c>
      <c r="K18" s="11">
        <v>150</v>
      </c>
      <c r="L18" s="11">
        <v>242</v>
      </c>
      <c r="M18" s="11">
        <v>135</v>
      </c>
      <c r="N18" s="11">
        <v>216</v>
      </c>
      <c r="O18" s="11">
        <v>256</v>
      </c>
      <c r="P18" s="12">
        <f t="shared" si="0"/>
        <v>2764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/>
      <c r="B19"/>
      <c r="C19" s="38" t="s">
        <v>17</v>
      </c>
      <c r="D19" s="11">
        <v>331</v>
      </c>
      <c r="E19" s="11">
        <v>411</v>
      </c>
      <c r="F19" s="11">
        <v>269</v>
      </c>
      <c r="G19" s="11">
        <v>247</v>
      </c>
      <c r="H19" s="11">
        <v>104</v>
      </c>
      <c r="I19" s="11">
        <v>148</v>
      </c>
      <c r="J19" s="11">
        <v>113</v>
      </c>
      <c r="K19" s="11">
        <v>79</v>
      </c>
      <c r="L19" s="11">
        <v>123</v>
      </c>
      <c r="M19" s="11">
        <v>149</v>
      </c>
      <c r="N19" s="11">
        <v>175</v>
      </c>
      <c r="O19" s="11">
        <v>254</v>
      </c>
      <c r="P19" s="12">
        <f t="shared" si="0"/>
        <v>2403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/>
      <c r="B20"/>
      <c r="C20" s="38" t="s">
        <v>30</v>
      </c>
      <c r="D20" s="11">
        <v>251</v>
      </c>
      <c r="E20" s="11">
        <v>393</v>
      </c>
      <c r="F20" s="11">
        <v>248</v>
      </c>
      <c r="G20" s="11">
        <v>149</v>
      </c>
      <c r="H20" s="11">
        <v>138</v>
      </c>
      <c r="I20" s="11">
        <v>119</v>
      </c>
      <c r="J20" s="11">
        <v>122</v>
      </c>
      <c r="K20" s="11">
        <v>93</v>
      </c>
      <c r="L20" s="11">
        <v>115</v>
      </c>
      <c r="M20" s="11">
        <v>141</v>
      </c>
      <c r="N20" s="11">
        <v>139</v>
      </c>
      <c r="O20" s="11">
        <v>178</v>
      </c>
      <c r="P20" s="12">
        <f t="shared" si="0"/>
        <v>2086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2">
      <c r="A21"/>
      <c r="B21"/>
      <c r="C21" s="38" t="s">
        <v>18</v>
      </c>
      <c r="D21" s="11">
        <v>521</v>
      </c>
      <c r="E21" s="11">
        <v>467</v>
      </c>
      <c r="F21" s="11">
        <v>317</v>
      </c>
      <c r="G21" s="11">
        <v>287</v>
      </c>
      <c r="H21" s="11">
        <v>131</v>
      </c>
      <c r="I21" s="11">
        <v>219</v>
      </c>
      <c r="J21" s="11">
        <v>142</v>
      </c>
      <c r="K21" s="11">
        <v>113</v>
      </c>
      <c r="L21" s="11">
        <v>829</v>
      </c>
      <c r="M21" s="11">
        <v>407</v>
      </c>
      <c r="N21" s="11">
        <v>206</v>
      </c>
      <c r="O21" s="11">
        <v>376</v>
      </c>
      <c r="P21" s="12">
        <f t="shared" si="0"/>
        <v>4015</v>
      </c>
      <c r="R21" t="s">
        <v>59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/>
      <c r="B22"/>
      <c r="C22" s="41" t="s">
        <v>80</v>
      </c>
      <c r="D22" s="11">
        <v>137</v>
      </c>
      <c r="E22" s="11">
        <v>174</v>
      </c>
      <c r="F22" s="11">
        <v>175</v>
      </c>
      <c r="G22" s="11">
        <v>147</v>
      </c>
      <c r="H22" s="11">
        <v>145</v>
      </c>
      <c r="I22" s="11">
        <v>137</v>
      </c>
      <c r="J22" s="11">
        <v>125</v>
      </c>
      <c r="K22" s="11">
        <v>47</v>
      </c>
      <c r="L22" s="11">
        <v>89</v>
      </c>
      <c r="M22" s="11">
        <v>85</v>
      </c>
      <c r="N22" s="11">
        <v>87</v>
      </c>
      <c r="O22" s="11">
        <v>82</v>
      </c>
      <c r="P22" s="12">
        <f t="shared" si="0"/>
        <v>1430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A23"/>
      <c r="B23"/>
      <c r="C23" s="39" t="s">
        <v>51</v>
      </c>
      <c r="D23" s="11">
        <v>455</v>
      </c>
      <c r="E23" s="11">
        <v>514</v>
      </c>
      <c r="F23" s="11">
        <v>233</v>
      </c>
      <c r="G23" s="11">
        <v>120</v>
      </c>
      <c r="H23" s="11">
        <v>65</v>
      </c>
      <c r="I23" s="11">
        <v>127</v>
      </c>
      <c r="J23" s="11">
        <v>79</v>
      </c>
      <c r="K23" s="11">
        <v>122</v>
      </c>
      <c r="L23" s="11">
        <v>281</v>
      </c>
      <c r="M23" s="11">
        <v>83</v>
      </c>
      <c r="N23" s="11">
        <v>135</v>
      </c>
      <c r="O23" s="11">
        <v>186</v>
      </c>
      <c r="P23" s="12">
        <f t="shared" si="0"/>
        <v>2400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x14ac:dyDescent="0.2">
      <c r="A24"/>
      <c r="B24"/>
      <c r="C24" s="38" t="s">
        <v>53</v>
      </c>
      <c r="D24" s="11">
        <v>90</v>
      </c>
      <c r="E24" s="11">
        <v>71</v>
      </c>
      <c r="F24" s="11">
        <v>61</v>
      </c>
      <c r="G24" s="11">
        <v>73</v>
      </c>
      <c r="H24" s="11">
        <v>87</v>
      </c>
      <c r="I24" s="11">
        <v>92</v>
      </c>
      <c r="J24" s="11">
        <v>92</v>
      </c>
      <c r="K24" s="11">
        <v>99</v>
      </c>
      <c r="L24" s="11">
        <v>110</v>
      </c>
      <c r="M24" s="11">
        <v>102</v>
      </c>
      <c r="N24" s="11">
        <v>95</v>
      </c>
      <c r="O24" s="11">
        <v>113</v>
      </c>
      <c r="P24" s="12">
        <f t="shared" si="0"/>
        <v>1085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2">
      <c r="A25"/>
      <c r="B25"/>
      <c r="C25" s="39" t="s">
        <v>54</v>
      </c>
      <c r="D25" s="11">
        <v>85</v>
      </c>
      <c r="E25" s="11">
        <v>90</v>
      </c>
      <c r="F25" s="11">
        <v>82</v>
      </c>
      <c r="G25" s="11">
        <v>52</v>
      </c>
      <c r="H25" s="11">
        <v>50</v>
      </c>
      <c r="I25" s="11">
        <v>52</v>
      </c>
      <c r="J25" s="11">
        <v>26</v>
      </c>
      <c r="K25" s="11">
        <v>25</v>
      </c>
      <c r="L25" s="11">
        <v>24</v>
      </c>
      <c r="M25" s="11">
        <v>25</v>
      </c>
      <c r="N25" s="11">
        <v>34</v>
      </c>
      <c r="O25" s="11">
        <v>46</v>
      </c>
      <c r="P25" s="12">
        <f t="shared" si="0"/>
        <v>591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A26"/>
      <c r="B26"/>
      <c r="C26" s="41" t="s">
        <v>55</v>
      </c>
      <c r="D26" s="11">
        <v>208</v>
      </c>
      <c r="E26" s="11">
        <v>190</v>
      </c>
      <c r="F26" s="11">
        <v>159</v>
      </c>
      <c r="G26" s="11">
        <v>191</v>
      </c>
      <c r="H26" s="11">
        <v>204</v>
      </c>
      <c r="I26" s="11">
        <v>249</v>
      </c>
      <c r="J26" s="11">
        <v>179</v>
      </c>
      <c r="K26" s="11">
        <v>146</v>
      </c>
      <c r="L26" s="11">
        <v>151</v>
      </c>
      <c r="M26" s="11">
        <v>195</v>
      </c>
      <c r="N26" s="11">
        <v>175</v>
      </c>
      <c r="O26" s="11">
        <v>304</v>
      </c>
      <c r="P26" s="12">
        <f t="shared" si="0"/>
        <v>2351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x14ac:dyDescent="0.2">
      <c r="A27"/>
      <c r="B27"/>
      <c r="C27" s="39" t="s">
        <v>63</v>
      </c>
      <c r="D27" s="11">
        <v>47</v>
      </c>
      <c r="E27" s="11">
        <v>42</v>
      </c>
      <c r="F27" s="11">
        <v>40</v>
      </c>
      <c r="G27" s="11">
        <v>36</v>
      </c>
      <c r="H27" s="11">
        <v>42</v>
      </c>
      <c r="I27" s="11">
        <v>33</v>
      </c>
      <c r="J27" s="11">
        <v>38</v>
      </c>
      <c r="K27" s="11">
        <v>75</v>
      </c>
      <c r="L27" s="11">
        <v>37</v>
      </c>
      <c r="M27" s="11">
        <v>42</v>
      </c>
      <c r="N27" s="11">
        <v>98</v>
      </c>
      <c r="O27" s="11">
        <v>51</v>
      </c>
      <c r="P27" s="12">
        <f t="shared" si="0"/>
        <v>581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">
      <c r="A28"/>
      <c r="B28"/>
      <c r="C28" s="42" t="s">
        <v>57</v>
      </c>
      <c r="D28" s="11">
        <v>196</v>
      </c>
      <c r="E28" s="11">
        <v>189</v>
      </c>
      <c r="F28" s="11">
        <v>164</v>
      </c>
      <c r="G28" s="11">
        <v>0</v>
      </c>
      <c r="H28" s="11">
        <v>2</v>
      </c>
      <c r="I28" s="11">
        <v>63</v>
      </c>
      <c r="J28" s="11">
        <v>43</v>
      </c>
      <c r="K28" s="11">
        <v>3</v>
      </c>
      <c r="L28" s="11">
        <v>14</v>
      </c>
      <c r="M28" s="11">
        <v>60</v>
      </c>
      <c r="N28" s="11">
        <v>235</v>
      </c>
      <c r="O28" s="11">
        <v>203</v>
      </c>
      <c r="P28" s="12">
        <f t="shared" si="0"/>
        <v>1172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A29"/>
      <c r="B29"/>
      <c r="C29" s="41" t="s">
        <v>71</v>
      </c>
      <c r="D29" s="11">
        <v>518</v>
      </c>
      <c r="E29" s="11">
        <v>632</v>
      </c>
      <c r="F29" s="11">
        <v>582</v>
      </c>
      <c r="G29" s="11">
        <v>593</v>
      </c>
      <c r="H29" s="11">
        <v>575</v>
      </c>
      <c r="I29" s="11">
        <v>577</v>
      </c>
      <c r="J29" s="11">
        <v>567</v>
      </c>
      <c r="K29" s="11">
        <v>565</v>
      </c>
      <c r="L29" s="11">
        <v>306</v>
      </c>
      <c r="M29" s="11">
        <v>295</v>
      </c>
      <c r="N29" s="11">
        <v>350</v>
      </c>
      <c r="O29" s="11">
        <v>240</v>
      </c>
      <c r="P29" s="12">
        <f t="shared" si="0"/>
        <v>5800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A30"/>
      <c r="B30"/>
      <c r="C30" s="39" t="s">
        <v>69</v>
      </c>
      <c r="D30" s="11">
        <v>33</v>
      </c>
      <c r="E30" s="11">
        <v>47</v>
      </c>
      <c r="F30" s="11">
        <v>33</v>
      </c>
      <c r="G30" s="11">
        <v>26</v>
      </c>
      <c r="H30" s="11">
        <v>6</v>
      </c>
      <c r="I30" s="11">
        <v>5</v>
      </c>
      <c r="J30" s="11">
        <v>14</v>
      </c>
      <c r="K30" s="11">
        <v>9</v>
      </c>
      <c r="L30" s="11">
        <v>17</v>
      </c>
      <c r="M30" s="11">
        <v>21</v>
      </c>
      <c r="N30" s="11">
        <v>16</v>
      </c>
      <c r="O30" s="11">
        <v>24</v>
      </c>
      <c r="P30" s="12">
        <f t="shared" si="0"/>
        <v>251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A31"/>
      <c r="B31"/>
      <c r="C31" s="39" t="s">
        <v>70</v>
      </c>
      <c r="D31" s="11">
        <v>132</v>
      </c>
      <c r="E31" s="11">
        <v>170</v>
      </c>
      <c r="F31" s="11">
        <v>106</v>
      </c>
      <c r="G31" s="11">
        <v>77</v>
      </c>
      <c r="H31" s="11">
        <v>34</v>
      </c>
      <c r="I31" s="11">
        <v>74</v>
      </c>
      <c r="J31" s="11">
        <v>52</v>
      </c>
      <c r="K31" s="11">
        <v>30</v>
      </c>
      <c r="L31" s="11">
        <v>45</v>
      </c>
      <c r="M31" s="11">
        <v>52</v>
      </c>
      <c r="N31" s="11">
        <v>51</v>
      </c>
      <c r="O31" s="11">
        <v>125</v>
      </c>
      <c r="P31" s="12">
        <f t="shared" si="0"/>
        <v>948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A32"/>
      <c r="B32"/>
      <c r="C32" s="38" t="s">
        <v>62</v>
      </c>
      <c r="D32" s="11">
        <v>70</v>
      </c>
      <c r="E32" s="11">
        <v>68</v>
      </c>
      <c r="F32" s="11">
        <v>50</v>
      </c>
      <c r="G32" s="11">
        <v>38</v>
      </c>
      <c r="H32" s="11">
        <v>15</v>
      </c>
      <c r="I32" s="11">
        <v>23</v>
      </c>
      <c r="J32" s="11">
        <v>14</v>
      </c>
      <c r="K32" s="11">
        <v>12</v>
      </c>
      <c r="L32" s="11">
        <v>18</v>
      </c>
      <c r="M32" s="11">
        <v>18</v>
      </c>
      <c r="N32" s="11">
        <v>23</v>
      </c>
      <c r="O32" s="11">
        <v>34</v>
      </c>
      <c r="P32" s="12">
        <f t="shared" si="0"/>
        <v>383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A33"/>
      <c r="B33"/>
      <c r="C33" s="41" t="s">
        <v>97</v>
      </c>
      <c r="D33" s="11">
        <v>320</v>
      </c>
      <c r="E33" s="11">
        <v>329</v>
      </c>
      <c r="F33" s="11">
        <v>296</v>
      </c>
      <c r="G33" s="11">
        <v>247</v>
      </c>
      <c r="H33" s="11">
        <v>173</v>
      </c>
      <c r="I33" s="11">
        <v>164</v>
      </c>
      <c r="J33" s="11">
        <v>131</v>
      </c>
      <c r="K33" s="11">
        <v>139</v>
      </c>
      <c r="L33" s="11">
        <v>178</v>
      </c>
      <c r="M33" s="11">
        <v>181</v>
      </c>
      <c r="N33" s="11">
        <v>130</v>
      </c>
      <c r="O33" s="11">
        <v>211</v>
      </c>
      <c r="P33" s="12">
        <f t="shared" si="0"/>
        <v>2499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A34"/>
      <c r="B34"/>
      <c r="C34" s="41" t="s">
        <v>83</v>
      </c>
      <c r="D34" s="11">
        <v>47</v>
      </c>
      <c r="E34" s="11">
        <v>45</v>
      </c>
      <c r="F34" s="11">
        <v>31</v>
      </c>
      <c r="G34" s="11">
        <v>32</v>
      </c>
      <c r="H34" s="11">
        <v>28</v>
      </c>
      <c r="I34" s="11">
        <v>39</v>
      </c>
      <c r="J34" s="11">
        <v>28</v>
      </c>
      <c r="K34" s="11">
        <v>39</v>
      </c>
      <c r="L34" s="11">
        <v>42</v>
      </c>
      <c r="M34" s="11">
        <v>32</v>
      </c>
      <c r="N34" s="11">
        <v>35</v>
      </c>
      <c r="O34" s="11">
        <v>45</v>
      </c>
      <c r="P34" s="12">
        <f t="shared" si="0"/>
        <v>443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A35"/>
      <c r="B35"/>
      <c r="C35" s="39" t="s">
        <v>19</v>
      </c>
      <c r="D35" s="11">
        <v>130</v>
      </c>
      <c r="E35" s="11">
        <v>196</v>
      </c>
      <c r="F35" s="11">
        <v>170</v>
      </c>
      <c r="G35" s="11">
        <v>140</v>
      </c>
      <c r="H35" s="11">
        <v>18</v>
      </c>
      <c r="I35" s="11">
        <v>44</v>
      </c>
      <c r="J35" s="11">
        <v>29</v>
      </c>
      <c r="K35" s="11">
        <v>27</v>
      </c>
      <c r="L35" s="11">
        <v>49</v>
      </c>
      <c r="M35" s="11">
        <v>30</v>
      </c>
      <c r="N35" s="11">
        <v>131</v>
      </c>
      <c r="O35" s="11">
        <v>62</v>
      </c>
      <c r="P35" s="12">
        <f t="shared" si="0"/>
        <v>1026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A36"/>
      <c r="B36"/>
      <c r="C36" s="32" t="s">
        <v>81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">
        <f t="shared" si="0"/>
        <v>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A37"/>
      <c r="B37"/>
      <c r="C37" s="1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A38"/>
      <c r="B38"/>
      <c r="C38" s="5" t="s">
        <v>20</v>
      </c>
      <c r="D38" s="18">
        <f t="shared" ref="D38:P38" si="1">SUM(D5:D36)</f>
        <v>6912</v>
      </c>
      <c r="E38" s="18">
        <f t="shared" si="1"/>
        <v>6945</v>
      </c>
      <c r="F38" s="18">
        <f t="shared" si="1"/>
        <v>5409</v>
      </c>
      <c r="G38" s="18">
        <f t="shared" si="1"/>
        <v>4796</v>
      </c>
      <c r="H38" s="18">
        <f t="shared" si="1"/>
        <v>3585</v>
      </c>
      <c r="I38" s="18">
        <f t="shared" si="1"/>
        <v>4197</v>
      </c>
      <c r="J38" s="18">
        <f>SUM(J5:J36)</f>
        <v>3958</v>
      </c>
      <c r="K38" s="18">
        <f>SUM(K5:K36)</f>
        <v>3401</v>
      </c>
      <c r="L38" s="18">
        <f>SUM(L5:L36)</f>
        <v>4487</v>
      </c>
      <c r="M38" s="18">
        <f>SUM(M5:M36)</f>
        <v>3956</v>
      </c>
      <c r="N38" s="18">
        <f t="shared" si="1"/>
        <v>4195</v>
      </c>
      <c r="O38" s="18">
        <f t="shared" si="1"/>
        <v>5061</v>
      </c>
      <c r="P38" s="19">
        <f t="shared" si="1"/>
        <v>56902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A39"/>
      <c r="B3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2"/>
      <c r="R39" s="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A40"/>
      <c r="B40"/>
      <c r="C40" s="21" t="s">
        <v>95</v>
      </c>
      <c r="D40" s="22">
        <v>1529</v>
      </c>
      <c r="E40" s="22">
        <v>3161</v>
      </c>
      <c r="F40" s="22">
        <v>1515</v>
      </c>
      <c r="G40" s="22">
        <v>1383</v>
      </c>
      <c r="H40" s="22">
        <v>999</v>
      </c>
      <c r="I40" s="22">
        <v>1052</v>
      </c>
      <c r="J40" s="22">
        <v>883</v>
      </c>
      <c r="K40" s="22">
        <v>858</v>
      </c>
      <c r="L40" s="22">
        <v>937</v>
      </c>
      <c r="M40" s="22">
        <v>859</v>
      </c>
      <c r="N40" s="22">
        <v>1154</v>
      </c>
      <c r="O40" s="22">
        <v>1331</v>
      </c>
      <c r="P40" s="23">
        <f>SUM(D40:O40)</f>
        <v>15661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A41"/>
      <c r="B41"/>
      <c r="C41" s="1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A42"/>
      <c r="B42"/>
      <c r="C42" s="39" t="s">
        <v>21</v>
      </c>
      <c r="D42" s="11">
        <v>165</v>
      </c>
      <c r="E42" s="11">
        <v>186</v>
      </c>
      <c r="F42" s="11">
        <v>114</v>
      </c>
      <c r="G42" s="11">
        <v>101</v>
      </c>
      <c r="H42" s="11">
        <v>76</v>
      </c>
      <c r="I42" s="11">
        <v>103</v>
      </c>
      <c r="J42" s="11">
        <v>20</v>
      </c>
      <c r="K42" s="11">
        <v>60</v>
      </c>
      <c r="L42" s="11">
        <v>70</v>
      </c>
      <c r="M42" s="11">
        <v>62</v>
      </c>
      <c r="N42" s="11">
        <v>79</v>
      </c>
      <c r="O42" s="11">
        <v>104</v>
      </c>
      <c r="P42" s="12">
        <f t="shared" ref="P42:P53" si="2">SUM(D42:O42)</f>
        <v>1140</v>
      </c>
      <c r="R42" s="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">
      <c r="A43"/>
      <c r="B43"/>
      <c r="C43" s="38" t="s">
        <v>22</v>
      </c>
      <c r="D43" s="11">
        <v>225</v>
      </c>
      <c r="E43" s="11">
        <v>819</v>
      </c>
      <c r="F43" s="11">
        <v>91</v>
      </c>
      <c r="G43" s="11">
        <v>53</v>
      </c>
      <c r="H43" s="11">
        <v>49</v>
      </c>
      <c r="I43" s="11">
        <v>54</v>
      </c>
      <c r="J43" s="11">
        <v>56</v>
      </c>
      <c r="K43" s="11">
        <v>35</v>
      </c>
      <c r="L43" s="11">
        <v>50</v>
      </c>
      <c r="M43" s="11">
        <v>67</v>
      </c>
      <c r="N43" s="11">
        <v>68</v>
      </c>
      <c r="O43" s="11">
        <v>78</v>
      </c>
      <c r="P43" s="12">
        <f t="shared" si="2"/>
        <v>1645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/>
      <c r="B44"/>
      <c r="C44" s="40" t="s">
        <v>23</v>
      </c>
      <c r="D44" s="11">
        <v>117</v>
      </c>
      <c r="E44" s="11">
        <v>154</v>
      </c>
      <c r="F44" s="11">
        <v>133</v>
      </c>
      <c r="G44" s="11">
        <v>120</v>
      </c>
      <c r="H44" s="11">
        <v>135</v>
      </c>
      <c r="I44" s="11">
        <v>123</v>
      </c>
      <c r="J44" s="11">
        <v>111</v>
      </c>
      <c r="K44" s="11">
        <v>70</v>
      </c>
      <c r="L44" s="11">
        <v>71</v>
      </c>
      <c r="M44" s="11">
        <v>65</v>
      </c>
      <c r="N44" s="11">
        <v>82</v>
      </c>
      <c r="O44" s="11">
        <v>67</v>
      </c>
      <c r="P44" s="12">
        <f t="shared" si="2"/>
        <v>1248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A45"/>
      <c r="B45"/>
      <c r="C45" s="38" t="s">
        <v>24</v>
      </c>
      <c r="D45" s="29">
        <v>281</v>
      </c>
      <c r="E45" s="11">
        <v>599</v>
      </c>
      <c r="F45" s="11">
        <v>197</v>
      </c>
      <c r="G45" s="11">
        <v>184</v>
      </c>
      <c r="H45" s="11">
        <v>195</v>
      </c>
      <c r="I45" s="11">
        <v>196</v>
      </c>
      <c r="J45" s="11">
        <v>214</v>
      </c>
      <c r="K45" s="11">
        <v>186</v>
      </c>
      <c r="L45" s="11">
        <v>213</v>
      </c>
      <c r="M45" s="11">
        <v>229</v>
      </c>
      <c r="N45" s="11">
        <v>266</v>
      </c>
      <c r="O45" s="11">
        <v>344</v>
      </c>
      <c r="P45" s="12">
        <f t="shared" si="2"/>
        <v>3104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A46"/>
      <c r="B46"/>
      <c r="C46" s="40" t="s">
        <v>25</v>
      </c>
      <c r="D46" s="11">
        <v>218</v>
      </c>
      <c r="E46" s="11">
        <v>344</v>
      </c>
      <c r="F46" s="11">
        <v>311</v>
      </c>
      <c r="G46" s="11">
        <v>289</v>
      </c>
      <c r="H46" s="11">
        <v>237</v>
      </c>
      <c r="I46" s="11">
        <v>216</v>
      </c>
      <c r="J46" s="11">
        <v>190</v>
      </c>
      <c r="K46" s="11">
        <v>187</v>
      </c>
      <c r="L46" s="11">
        <v>242</v>
      </c>
      <c r="M46" s="11">
        <v>190</v>
      </c>
      <c r="N46" s="11">
        <v>219</v>
      </c>
      <c r="O46" s="11">
        <v>240</v>
      </c>
      <c r="P46" s="12">
        <f t="shared" si="2"/>
        <v>2883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A47"/>
      <c r="B47"/>
      <c r="C47" s="39" t="s">
        <v>26</v>
      </c>
      <c r="D47" s="11">
        <v>137</v>
      </c>
      <c r="E47" s="11">
        <v>241</v>
      </c>
      <c r="F47" s="11">
        <v>231</v>
      </c>
      <c r="G47" s="11">
        <v>211</v>
      </c>
      <c r="H47" s="11">
        <v>91</v>
      </c>
      <c r="I47" s="11">
        <v>66</v>
      </c>
      <c r="J47" s="11">
        <v>50</v>
      </c>
      <c r="K47" s="11">
        <v>83</v>
      </c>
      <c r="L47" s="11">
        <v>64</v>
      </c>
      <c r="M47" s="11">
        <v>77</v>
      </c>
      <c r="N47" s="11">
        <v>96</v>
      </c>
      <c r="O47" s="11">
        <v>101</v>
      </c>
      <c r="P47" s="12">
        <f t="shared" si="2"/>
        <v>1448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A48"/>
      <c r="B48"/>
      <c r="C48" s="39" t="s">
        <v>27</v>
      </c>
      <c r="D48" s="11">
        <v>124</v>
      </c>
      <c r="E48" s="11">
        <v>182</v>
      </c>
      <c r="F48" s="11">
        <v>109</v>
      </c>
      <c r="G48" s="11">
        <v>105</v>
      </c>
      <c r="H48" s="11">
        <v>57</v>
      </c>
      <c r="I48" s="11">
        <v>55</v>
      </c>
      <c r="J48" s="11">
        <v>43</v>
      </c>
      <c r="K48" s="11">
        <v>55</v>
      </c>
      <c r="L48" s="11">
        <v>38</v>
      </c>
      <c r="M48" s="11">
        <v>97</v>
      </c>
      <c r="N48" s="11">
        <v>89</v>
      </c>
      <c r="O48" s="11">
        <v>89</v>
      </c>
      <c r="P48" s="12">
        <f t="shared" si="2"/>
        <v>1043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x14ac:dyDescent="0.2">
      <c r="A49"/>
      <c r="B49"/>
      <c r="C49" s="41" t="s">
        <v>79</v>
      </c>
      <c r="D49" s="11">
        <v>70</v>
      </c>
      <c r="E49" s="11">
        <v>186</v>
      </c>
      <c r="F49" s="11">
        <v>164</v>
      </c>
      <c r="G49" s="11">
        <v>169</v>
      </c>
      <c r="H49" s="11">
        <v>122</v>
      </c>
      <c r="I49" s="11">
        <v>171</v>
      </c>
      <c r="J49" s="11">
        <v>133</v>
      </c>
      <c r="K49" s="11">
        <v>166</v>
      </c>
      <c r="L49" s="11">
        <v>194</v>
      </c>
      <c r="M49" s="11">
        <v>183</v>
      </c>
      <c r="N49" s="11">
        <v>202</v>
      </c>
      <c r="O49" s="11">
        <v>238</v>
      </c>
      <c r="P49" s="12">
        <f t="shared" si="2"/>
        <v>1998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A50"/>
      <c r="B50"/>
      <c r="C50" s="38" t="s">
        <v>61</v>
      </c>
      <c r="D50" s="11">
        <v>10</v>
      </c>
      <c r="E50" s="11">
        <v>10</v>
      </c>
      <c r="F50" s="11">
        <v>6</v>
      </c>
      <c r="G50" s="11">
        <v>13</v>
      </c>
      <c r="H50" s="11">
        <v>4</v>
      </c>
      <c r="I50" s="11">
        <v>9</v>
      </c>
      <c r="J50" s="11">
        <v>10</v>
      </c>
      <c r="K50" s="11">
        <v>7</v>
      </c>
      <c r="L50" s="11">
        <v>11</v>
      </c>
      <c r="M50" s="11">
        <v>11</v>
      </c>
      <c r="N50" s="11">
        <v>8</v>
      </c>
      <c r="O50" s="11">
        <v>8</v>
      </c>
      <c r="P50" s="12">
        <f>SUM(D50:O50)</f>
        <v>107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A51"/>
      <c r="B51"/>
      <c r="C51" s="38" t="s">
        <v>96</v>
      </c>
      <c r="D51" s="11">
        <v>52</v>
      </c>
      <c r="E51" s="11">
        <v>66</v>
      </c>
      <c r="F51" s="11">
        <v>33</v>
      </c>
      <c r="G51" s="11">
        <v>29</v>
      </c>
      <c r="H51" s="11">
        <v>10</v>
      </c>
      <c r="I51" s="11">
        <v>3</v>
      </c>
      <c r="J51" s="11">
        <v>0</v>
      </c>
      <c r="K51" s="11">
        <v>17</v>
      </c>
      <c r="L51" s="11">
        <v>4</v>
      </c>
      <c r="M51" s="11">
        <v>0</v>
      </c>
      <c r="N51" s="11">
        <v>0</v>
      </c>
      <c r="O51" s="11">
        <v>0</v>
      </c>
      <c r="P51" s="12">
        <f>SUM(D51:O51)</f>
        <v>214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x14ac:dyDescent="0.2">
      <c r="A52"/>
      <c r="B52"/>
      <c r="C52" s="41" t="s">
        <v>65</v>
      </c>
      <c r="D52" s="11">
        <v>52</v>
      </c>
      <c r="E52" s="11">
        <v>86</v>
      </c>
      <c r="F52" s="11">
        <v>66</v>
      </c>
      <c r="G52" s="11">
        <v>62</v>
      </c>
      <c r="H52" s="11">
        <v>65</v>
      </c>
      <c r="I52" s="11">
        <v>46</v>
      </c>
      <c r="J52" s="11">
        <v>56</v>
      </c>
      <c r="K52" s="11">
        <v>45</v>
      </c>
      <c r="L52" s="11">
        <v>46</v>
      </c>
      <c r="M52" s="11">
        <v>47</v>
      </c>
      <c r="N52" s="11">
        <v>45</v>
      </c>
      <c r="O52" s="11">
        <v>62</v>
      </c>
      <c r="P52" s="12">
        <f>SUM(D52:O52)</f>
        <v>678</v>
      </c>
      <c r="Q52"/>
      <c r="R52" s="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A53"/>
      <c r="B53"/>
      <c r="C53" s="16" t="s">
        <v>82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f t="shared" si="2"/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A54"/>
      <c r="B54"/>
      <c r="C54" s="1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">
      <c r="A55"/>
      <c r="B55"/>
      <c r="C55" s="25" t="s">
        <v>28</v>
      </c>
      <c r="D55" s="18">
        <f t="shared" ref="D55:O55" si="3">SUM(D42:D53)</f>
        <v>1451</v>
      </c>
      <c r="E55" s="18">
        <f t="shared" si="3"/>
        <v>2873</v>
      </c>
      <c r="F55" s="18">
        <f>SUM(F42:F53)+60</f>
        <v>1515</v>
      </c>
      <c r="G55" s="18">
        <f>SUM(G42:G53)+47</f>
        <v>1383</v>
      </c>
      <c r="H55" s="18">
        <f t="shared" si="3"/>
        <v>1041</v>
      </c>
      <c r="I55" s="18">
        <f>SUM(I42:I53)+10</f>
        <v>1052</v>
      </c>
      <c r="J55" s="18">
        <f t="shared" si="3"/>
        <v>883</v>
      </c>
      <c r="K55" s="18">
        <f>SUM(K42:K53)</f>
        <v>911</v>
      </c>
      <c r="L55" s="18">
        <f t="shared" si="3"/>
        <v>1003</v>
      </c>
      <c r="M55" s="18">
        <f>SUM(M42:M53)+169</f>
        <v>1197</v>
      </c>
      <c r="N55" s="18">
        <f>SUM(N42:N53)</f>
        <v>1154</v>
      </c>
      <c r="O55" s="18">
        <f t="shared" si="3"/>
        <v>1331</v>
      </c>
      <c r="P55" s="19">
        <f>SUM(P42:P53)</f>
        <v>15508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A56"/>
      <c r="B56"/>
      <c r="C56" s="1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A57"/>
      <c r="B57"/>
      <c r="C57" s="25" t="s">
        <v>29</v>
      </c>
      <c r="D57" s="18">
        <f>SUM(D5:D35)+SUM(D42:D52)</f>
        <v>8363</v>
      </c>
      <c r="E57" s="18">
        <f t="shared" ref="E57:N57" si="4">SUM(E5:E35)+SUM(E42:E52)</f>
        <v>9818</v>
      </c>
      <c r="F57" s="18">
        <f t="shared" si="4"/>
        <v>6864</v>
      </c>
      <c r="G57" s="18">
        <f>SUM(G5:G35)+SUM(G42:G52)</f>
        <v>6132</v>
      </c>
      <c r="H57" s="18">
        <f t="shared" si="4"/>
        <v>4626</v>
      </c>
      <c r="I57" s="18">
        <f t="shared" si="4"/>
        <v>5239</v>
      </c>
      <c r="J57" s="18">
        <f>SUM(J5:J35)+SUM(J42:J52)</f>
        <v>4841</v>
      </c>
      <c r="K57" s="18">
        <f>SUM(K5:K35)+SUM(K42:K52)</f>
        <v>4312</v>
      </c>
      <c r="L57" s="18">
        <f>SUM(L5:L35)+SUM(L42:L52)</f>
        <v>5490</v>
      </c>
      <c r="M57" s="18">
        <f>SUM(M5:M35)+SUM(M42:M52)</f>
        <v>4984</v>
      </c>
      <c r="N57" s="18">
        <f t="shared" si="4"/>
        <v>5349</v>
      </c>
      <c r="O57" s="18">
        <f>SUM(O5:O35)+SUM(O42:O52)</f>
        <v>6392</v>
      </c>
      <c r="P57" s="19">
        <f>(P38-P36)+(P55-P53)</f>
        <v>72410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A58"/>
      <c r="B58"/>
      <c r="C58" s="25" t="s">
        <v>42</v>
      </c>
      <c r="D58" s="18">
        <f>+D59-D57</f>
        <v>641</v>
      </c>
      <c r="E58" s="18">
        <f t="shared" ref="E58:O58" si="5">+E59-E57</f>
        <v>636</v>
      </c>
      <c r="F58" s="18">
        <f t="shared" si="5"/>
        <v>695</v>
      </c>
      <c r="G58" s="18">
        <f t="shared" si="5"/>
        <v>531</v>
      </c>
      <c r="H58" s="18">
        <f t="shared" si="5"/>
        <v>835</v>
      </c>
      <c r="I58" s="18">
        <f t="shared" si="5"/>
        <v>690</v>
      </c>
      <c r="J58" s="18">
        <f t="shared" si="5"/>
        <v>951</v>
      </c>
      <c r="K58" s="18">
        <f t="shared" si="5"/>
        <v>625</v>
      </c>
      <c r="L58" s="18">
        <f t="shared" si="5"/>
        <v>330</v>
      </c>
      <c r="M58" s="18">
        <f t="shared" si="5"/>
        <v>908</v>
      </c>
      <c r="N58" s="18">
        <f t="shared" si="5"/>
        <v>594</v>
      </c>
      <c r="O58" s="18">
        <f t="shared" si="5"/>
        <v>198</v>
      </c>
      <c r="P58" s="19">
        <f>+SUM(D58:O58)</f>
        <v>7634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A59"/>
      <c r="B59"/>
      <c r="C59" s="25" t="s">
        <v>43</v>
      </c>
      <c r="D59" s="19">
        <v>9004</v>
      </c>
      <c r="E59" s="19">
        <v>10454</v>
      </c>
      <c r="F59" s="19">
        <v>7559</v>
      </c>
      <c r="G59" s="19">
        <v>6663</v>
      </c>
      <c r="H59" s="19">
        <v>5461</v>
      </c>
      <c r="I59" s="19">
        <v>5929</v>
      </c>
      <c r="J59" s="19">
        <v>5792</v>
      </c>
      <c r="K59" s="19">
        <v>4937</v>
      </c>
      <c r="L59" s="19">
        <v>5820</v>
      </c>
      <c r="M59" s="19">
        <v>5892</v>
      </c>
      <c r="N59" s="19">
        <v>5943</v>
      </c>
      <c r="O59" s="19">
        <v>6590</v>
      </c>
      <c r="P59" s="19">
        <f>+SUM(D59:O59)</f>
        <v>80044</v>
      </c>
      <c r="Q59" s="2"/>
      <c r="R59"/>
      <c r="S59" s="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A60"/>
      <c r="B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">
      <c r="A61"/>
      <c r="B61"/>
      <c r="C61" s="43" t="s">
        <v>72</v>
      </c>
      <c r="D61" s="22">
        <f t="shared" ref="D61:O61" si="6">D5+D6+D7+D8+D9+D10+D11+D12+D13+D14+D15+D16+D17+D18+D19+D20+D21+D24+D32+D43+D45+D50</f>
        <v>5120</v>
      </c>
      <c r="E61" s="22">
        <f t="shared" si="6"/>
        <v>5755</v>
      </c>
      <c r="F61" s="22">
        <f t="shared" si="6"/>
        <v>3632</v>
      </c>
      <c r="G61" s="22">
        <f t="shared" si="6"/>
        <v>3385</v>
      </c>
      <c r="H61" s="22">
        <f t="shared" si="6"/>
        <v>2491</v>
      </c>
      <c r="I61" s="22">
        <f t="shared" si="6"/>
        <v>2892</v>
      </c>
      <c r="J61" s="22">
        <f t="shared" si="6"/>
        <v>2927</v>
      </c>
      <c r="K61" s="22">
        <f t="shared" si="6"/>
        <v>2402</v>
      </c>
      <c r="L61" s="22">
        <f t="shared" si="6"/>
        <v>3528</v>
      </c>
      <c r="M61" s="22">
        <f t="shared" si="6"/>
        <v>3162</v>
      </c>
      <c r="N61" s="22">
        <f t="shared" si="6"/>
        <v>3060</v>
      </c>
      <c r="O61" s="22">
        <f t="shared" si="6"/>
        <v>3912</v>
      </c>
      <c r="P61" s="23">
        <f>SUM(D61:O61)</f>
        <v>42266</v>
      </c>
      <c r="Q61" s="69">
        <f>P61/$P$66</f>
        <v>0.52803458098046074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A62"/>
      <c r="B62"/>
      <c r="C62" s="44" t="s">
        <v>75</v>
      </c>
      <c r="D62" s="11">
        <f t="shared" ref="D62:O62" si="7">D23+D25+D27+D30+D31+D35+D42+D44+D46+D47+D48</f>
        <v>1643</v>
      </c>
      <c r="E62" s="11">
        <f t="shared" si="7"/>
        <v>2166</v>
      </c>
      <c r="F62" s="11">
        <f t="shared" si="7"/>
        <v>1562</v>
      </c>
      <c r="G62" s="11">
        <f t="shared" si="7"/>
        <v>1277</v>
      </c>
      <c r="H62" s="11">
        <f t="shared" si="7"/>
        <v>811</v>
      </c>
      <c r="I62" s="11">
        <f t="shared" si="7"/>
        <v>898</v>
      </c>
      <c r="J62" s="11">
        <f t="shared" si="7"/>
        <v>652</v>
      </c>
      <c r="K62" s="11">
        <f t="shared" si="7"/>
        <v>743</v>
      </c>
      <c r="L62" s="11">
        <f t="shared" si="7"/>
        <v>938</v>
      </c>
      <c r="M62" s="11">
        <f t="shared" si="7"/>
        <v>744</v>
      </c>
      <c r="N62" s="11">
        <f t="shared" si="7"/>
        <v>1030</v>
      </c>
      <c r="O62" s="11">
        <f t="shared" si="7"/>
        <v>1095</v>
      </c>
      <c r="P62" s="23">
        <f t="shared" ref="P62:P66" si="8">SUM(D62:O62)</f>
        <v>13559</v>
      </c>
      <c r="Q62" s="70">
        <f>P62/$P$66</f>
        <v>0.16939433311678576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A63"/>
      <c r="B63"/>
      <c r="C63" s="45" t="s">
        <v>73</v>
      </c>
      <c r="D63" s="11">
        <f>D22+D26+D29+D49+D52+D51+D33+D34</f>
        <v>1404</v>
      </c>
      <c r="E63" s="11">
        <f t="shared" ref="E63:O63" si="9">E22+E26+E29+E49+E52+E51+E33+E34</f>
        <v>1708</v>
      </c>
      <c r="F63" s="11">
        <f t="shared" si="9"/>
        <v>1506</v>
      </c>
      <c r="G63" s="11">
        <f t="shared" si="9"/>
        <v>1470</v>
      </c>
      <c r="H63" s="11">
        <f t="shared" si="9"/>
        <v>1322</v>
      </c>
      <c r="I63" s="11">
        <f t="shared" si="9"/>
        <v>1386</v>
      </c>
      <c r="J63" s="11">
        <f t="shared" si="9"/>
        <v>1219</v>
      </c>
      <c r="K63" s="11">
        <f t="shared" si="9"/>
        <v>1164</v>
      </c>
      <c r="L63" s="11">
        <f t="shared" si="9"/>
        <v>1010</v>
      </c>
      <c r="M63" s="11">
        <f t="shared" si="9"/>
        <v>1018</v>
      </c>
      <c r="N63" s="11">
        <f t="shared" si="9"/>
        <v>1024</v>
      </c>
      <c r="O63" s="11">
        <f t="shared" si="9"/>
        <v>1182</v>
      </c>
      <c r="P63" s="23">
        <f t="shared" si="8"/>
        <v>15413</v>
      </c>
      <c r="Q63" s="70">
        <f t="shared" ref="Q63:Q64" si="10">P63/$P$66</f>
        <v>0.19255659387336965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">
      <c r="A64"/>
      <c r="B64"/>
      <c r="C64" s="46" t="s">
        <v>74</v>
      </c>
      <c r="D64" s="11">
        <f t="shared" ref="D64:O64" si="11">D28</f>
        <v>196</v>
      </c>
      <c r="E64" s="11">
        <f t="shared" si="11"/>
        <v>189</v>
      </c>
      <c r="F64" s="11">
        <f t="shared" si="11"/>
        <v>164</v>
      </c>
      <c r="G64" s="11">
        <f t="shared" si="11"/>
        <v>0</v>
      </c>
      <c r="H64" s="11">
        <f t="shared" si="11"/>
        <v>2</v>
      </c>
      <c r="I64" s="11">
        <f t="shared" si="11"/>
        <v>63</v>
      </c>
      <c r="J64" s="11">
        <f t="shared" si="11"/>
        <v>43</v>
      </c>
      <c r="K64" s="11">
        <f t="shared" si="11"/>
        <v>3</v>
      </c>
      <c r="L64" s="11">
        <f t="shared" si="11"/>
        <v>14</v>
      </c>
      <c r="M64" s="11">
        <f t="shared" si="11"/>
        <v>60</v>
      </c>
      <c r="N64" s="11">
        <f t="shared" si="11"/>
        <v>235</v>
      </c>
      <c r="O64" s="11">
        <f t="shared" si="11"/>
        <v>203</v>
      </c>
      <c r="P64" s="23">
        <f t="shared" si="8"/>
        <v>1172</v>
      </c>
      <c r="Q64" s="70">
        <f t="shared" si="10"/>
        <v>1.4641946929188946E-2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A65"/>
      <c r="B65"/>
      <c r="C65" s="17" t="s">
        <v>33</v>
      </c>
      <c r="D65" s="54">
        <f>D58</f>
        <v>641</v>
      </c>
      <c r="E65" s="54">
        <f t="shared" ref="E65:O65" si="12">E58</f>
        <v>636</v>
      </c>
      <c r="F65" s="54">
        <f t="shared" si="12"/>
        <v>695</v>
      </c>
      <c r="G65" s="54">
        <f t="shared" si="12"/>
        <v>531</v>
      </c>
      <c r="H65" s="54">
        <f t="shared" si="12"/>
        <v>835</v>
      </c>
      <c r="I65" s="54">
        <f t="shared" si="12"/>
        <v>690</v>
      </c>
      <c r="J65" s="54">
        <f t="shared" si="12"/>
        <v>951</v>
      </c>
      <c r="K65" s="54">
        <f t="shared" si="12"/>
        <v>625</v>
      </c>
      <c r="L65" s="54">
        <f t="shared" si="12"/>
        <v>330</v>
      </c>
      <c r="M65" s="54">
        <f t="shared" si="12"/>
        <v>908</v>
      </c>
      <c r="N65" s="54">
        <f t="shared" si="12"/>
        <v>594</v>
      </c>
      <c r="O65" s="54">
        <f t="shared" si="12"/>
        <v>198</v>
      </c>
      <c r="P65" s="23">
        <f t="shared" si="8"/>
        <v>7634</v>
      </c>
      <c r="Q65" s="71">
        <f>P65/$P$66</f>
        <v>9.5372545100194897E-2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A66"/>
      <c r="B66"/>
      <c r="C66" s="47" t="s">
        <v>76</v>
      </c>
      <c r="D66" s="18">
        <f>SUM(D61:D65)</f>
        <v>9004</v>
      </c>
      <c r="E66" s="18">
        <f t="shared" ref="E66:O66" si="13">SUM(E61:E65)</f>
        <v>10454</v>
      </c>
      <c r="F66" s="18">
        <f t="shared" si="13"/>
        <v>7559</v>
      </c>
      <c r="G66" s="18">
        <f t="shared" si="13"/>
        <v>6663</v>
      </c>
      <c r="H66" s="18">
        <f t="shared" si="13"/>
        <v>5461</v>
      </c>
      <c r="I66" s="18">
        <f t="shared" si="13"/>
        <v>5929</v>
      </c>
      <c r="J66" s="18">
        <f t="shared" si="13"/>
        <v>5792</v>
      </c>
      <c r="K66" s="18">
        <f t="shared" si="13"/>
        <v>4937</v>
      </c>
      <c r="L66" s="18">
        <f t="shared" si="13"/>
        <v>5820</v>
      </c>
      <c r="M66" s="18">
        <f t="shared" si="13"/>
        <v>5892</v>
      </c>
      <c r="N66" s="18">
        <f t="shared" si="13"/>
        <v>5943</v>
      </c>
      <c r="O66" s="18">
        <f t="shared" si="13"/>
        <v>6590</v>
      </c>
      <c r="P66" s="19">
        <f t="shared" si="8"/>
        <v>80044</v>
      </c>
      <c r="Q66" s="50">
        <v>1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x14ac:dyDescent="0.2">
      <c r="A67"/>
      <c r="B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/>
      <c r="B68"/>
      <c r="C68" s="26" t="s">
        <v>45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7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A69"/>
      <c r="B69"/>
      <c r="C69" s="26" t="s">
        <v>46</v>
      </c>
      <c r="D69" s="6">
        <v>30</v>
      </c>
      <c r="E69" s="6">
        <v>31</v>
      </c>
      <c r="F69" s="6">
        <v>30</v>
      </c>
      <c r="G69" s="6">
        <v>31</v>
      </c>
      <c r="H69" s="6">
        <v>31</v>
      </c>
      <c r="I69" s="6">
        <v>30</v>
      </c>
      <c r="J69" s="6">
        <v>31</v>
      </c>
      <c r="K69" s="6">
        <v>30</v>
      </c>
      <c r="L69" s="6">
        <v>31</v>
      </c>
      <c r="M69" s="6">
        <v>31</v>
      </c>
      <c r="N69" s="6">
        <v>28</v>
      </c>
      <c r="O69" s="6">
        <v>31</v>
      </c>
      <c r="P69" s="7">
        <f>SUM(D69:O69)</f>
        <v>365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x14ac:dyDescent="0.2">
      <c r="A70"/>
      <c r="B70"/>
      <c r="C70" s="25" t="s">
        <v>47</v>
      </c>
      <c r="D70" s="28">
        <f t="shared" ref="D70:O70" si="14">D59/D69</f>
        <v>300.13333333333333</v>
      </c>
      <c r="E70" s="28">
        <f t="shared" si="14"/>
        <v>337.22580645161293</v>
      </c>
      <c r="F70" s="28">
        <f t="shared" si="14"/>
        <v>251.96666666666667</v>
      </c>
      <c r="G70" s="28">
        <f t="shared" si="14"/>
        <v>214.93548387096774</v>
      </c>
      <c r="H70" s="28">
        <f t="shared" si="14"/>
        <v>176.16129032258064</v>
      </c>
      <c r="I70" s="28">
        <f t="shared" si="14"/>
        <v>197.63333333333333</v>
      </c>
      <c r="J70" s="28">
        <f t="shared" si="14"/>
        <v>186.83870967741936</v>
      </c>
      <c r="K70" s="28">
        <f t="shared" si="14"/>
        <v>164.56666666666666</v>
      </c>
      <c r="L70" s="28">
        <f t="shared" si="14"/>
        <v>187.74193548387098</v>
      </c>
      <c r="M70" s="28">
        <f t="shared" si="14"/>
        <v>190.06451612903226</v>
      </c>
      <c r="N70" s="28">
        <f t="shared" si="14"/>
        <v>212.25</v>
      </c>
      <c r="O70" s="28">
        <f t="shared" si="14"/>
        <v>212.58064516129033</v>
      </c>
      <c r="P70" s="19">
        <f>SUM(D70:O70)</f>
        <v>2632.0983870967739</v>
      </c>
      <c r="Q70"/>
      <c r="R70"/>
      <c r="S70"/>
      <c r="T70" s="2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A71"/>
      <c r="B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1.2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1.25" x14ac:dyDescent="0.2">
      <c r="A73"/>
      <c r="B73"/>
      <c r="C73"/>
      <c r="D73" s="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A74"/>
      <c r="B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1.2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1.2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1.2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1.2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1.2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1.2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1.2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1.2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1.2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1.2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1.2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1.2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1.2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1.2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1.2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1.2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1.2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1.2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1.2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1.2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1.2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1.2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1.2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1.2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1.2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1.2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1.2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1.2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1.2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1.2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1.2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1.2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1.2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1.2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1.2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1.2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1.2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1.2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1.2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1.2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1.2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1.2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1.2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1.2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1.2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1.2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1.2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1.2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1.2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1.2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1.2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1.2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1.2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1.2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1.2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1.2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1.2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1.2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1.2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1.2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1.2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1.2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1.2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1.2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1.2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1.2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1.2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1.2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1.2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1.2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1.2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1.2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1.2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1.2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1.2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1.2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1.2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1.2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1.2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1.2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1.2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1.2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1.2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1.2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1.2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1.2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1.2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1.2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1.2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1.2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1.2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1.2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1.2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1.2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1.2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1.2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1.2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1.2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1.2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1.2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1.2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1.2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1.2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1.2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1.2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1.2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1.2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1.2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1.2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1.2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1.2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1.2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1.2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1.2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1.2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1.2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1.2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1.2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1.2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1.2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1.2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1.2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</sheetData>
  <mergeCells count="2">
    <mergeCell ref="S3:AD3"/>
    <mergeCell ref="AF3:AQ3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1"/>
  <sheetViews>
    <sheetView topLeftCell="B1" workbookViewId="0">
      <selection activeCell="Y18" sqref="Y18"/>
    </sheetView>
  </sheetViews>
  <sheetFormatPr defaultRowHeight="11.25" x14ac:dyDescent="0.2"/>
  <cols>
    <col min="1" max="1" width="1.83203125" style="75" hidden="1" customWidth="1"/>
    <col min="2" max="2" width="33.5" style="75" bestFit="1" customWidth="1"/>
    <col min="3" max="3" width="19.83203125" style="75" bestFit="1" customWidth="1"/>
    <col min="4" max="4" width="8.83203125" style="75" bestFit="1" customWidth="1"/>
    <col min="5" max="5" width="7.83203125" style="75" bestFit="1" customWidth="1"/>
    <col min="6" max="6" width="5.1640625" style="75" bestFit="1" customWidth="1"/>
    <col min="7" max="7" width="4.83203125" style="75" bestFit="1" customWidth="1"/>
    <col min="8" max="8" width="4.6640625" style="75" bestFit="1" customWidth="1"/>
    <col min="9" max="9" width="4.1640625" style="75" bestFit="1" customWidth="1"/>
    <col min="10" max="11" width="4.5" style="75" bestFit="1" customWidth="1"/>
    <col min="12" max="12" width="5.1640625" style="75" bestFit="1" customWidth="1"/>
    <col min="13" max="13" width="4.5" style="75" bestFit="1" customWidth="1"/>
    <col min="14" max="14" width="6.83203125" style="75" bestFit="1" customWidth="1"/>
    <col min="15" max="15" width="6.6640625" style="75" bestFit="1" customWidth="1"/>
    <col min="16" max="16" width="5.6640625" style="75" bestFit="1" customWidth="1"/>
    <col min="17" max="17" width="11.83203125" style="75" bestFit="1" customWidth="1"/>
    <col min="18" max="18" width="11.1640625" style="75" customWidth="1"/>
    <col min="19" max="19" width="10.83203125" style="75" customWidth="1"/>
    <col min="20" max="20" width="10.5" style="75" customWidth="1"/>
    <col min="21" max="21" width="10.6640625" style="75" customWidth="1"/>
    <col min="22" max="23" width="10" style="75" customWidth="1"/>
    <col min="24" max="16384" width="9.33203125" style="75"/>
  </cols>
  <sheetData>
    <row r="1" spans="2:23" x14ac:dyDescent="0.2">
      <c r="B1" s="1" t="s">
        <v>0</v>
      </c>
      <c r="C1" s="1" t="s">
        <v>64</v>
      </c>
    </row>
    <row r="2" spans="2:23" x14ac:dyDescent="0.2">
      <c r="B2" s="1" t="s">
        <v>1</v>
      </c>
      <c r="C2" s="1" t="s">
        <v>3</v>
      </c>
    </row>
    <row r="3" spans="2:23" x14ac:dyDescent="0.2">
      <c r="B3" s="76" t="s">
        <v>4</v>
      </c>
      <c r="C3" s="77">
        <v>2018</v>
      </c>
      <c r="D3" s="78"/>
      <c r="E3" s="78"/>
      <c r="F3" s="78"/>
      <c r="G3" s="78"/>
      <c r="H3" s="78"/>
      <c r="I3" s="78"/>
      <c r="J3" s="78"/>
      <c r="K3" s="78"/>
      <c r="L3" s="77">
        <v>2019</v>
      </c>
      <c r="M3" s="78"/>
      <c r="N3" s="78"/>
      <c r="O3" s="79"/>
      <c r="Q3" s="75" t="s">
        <v>107</v>
      </c>
      <c r="R3" s="119" t="s">
        <v>112</v>
      </c>
      <c r="S3" s="119"/>
      <c r="T3" s="119"/>
      <c r="U3" s="119" t="s">
        <v>111</v>
      </c>
      <c r="V3" s="119"/>
      <c r="W3" s="119"/>
    </row>
    <row r="4" spans="2:23" x14ac:dyDescent="0.2">
      <c r="C4" s="80" t="s">
        <v>56</v>
      </c>
      <c r="D4" s="80" t="s">
        <v>2</v>
      </c>
      <c r="E4" s="80" t="s">
        <v>49</v>
      </c>
      <c r="F4" s="80" t="s">
        <v>50</v>
      </c>
      <c r="G4" s="80" t="s">
        <v>35</v>
      </c>
      <c r="H4" s="80" t="s">
        <v>36</v>
      </c>
      <c r="I4" s="80" t="s">
        <v>37</v>
      </c>
      <c r="J4" s="80" t="s">
        <v>38</v>
      </c>
      <c r="K4" s="80" t="s">
        <v>39</v>
      </c>
      <c r="L4" s="80" t="s">
        <v>40</v>
      </c>
      <c r="M4" s="80" t="s">
        <v>41</v>
      </c>
      <c r="N4" s="80" t="s">
        <v>58</v>
      </c>
      <c r="O4" s="81" t="s">
        <v>48</v>
      </c>
      <c r="R4" s="82" t="s">
        <v>108</v>
      </c>
      <c r="S4" s="82" t="s">
        <v>109</v>
      </c>
      <c r="T4" s="82" t="s">
        <v>110</v>
      </c>
      <c r="U4" s="82" t="s">
        <v>108</v>
      </c>
      <c r="V4" s="82" t="s">
        <v>109</v>
      </c>
      <c r="W4" s="82" t="s">
        <v>110</v>
      </c>
    </row>
    <row r="5" spans="2:23" x14ac:dyDescent="0.2">
      <c r="B5" s="83" t="s">
        <v>34</v>
      </c>
      <c r="C5" s="84">
        <v>112</v>
      </c>
      <c r="D5" s="84">
        <v>106</v>
      </c>
      <c r="E5" s="84">
        <v>84</v>
      </c>
      <c r="F5" s="84"/>
      <c r="G5" s="84"/>
      <c r="H5" s="84"/>
      <c r="I5" s="84"/>
      <c r="J5" s="84"/>
      <c r="K5" s="84"/>
      <c r="L5" s="84"/>
      <c r="M5" s="84"/>
      <c r="N5" s="84"/>
      <c r="O5" s="85">
        <f>SUM(C5:N5)</f>
        <v>302</v>
      </c>
      <c r="Q5" s="75">
        <v>31</v>
      </c>
      <c r="R5" s="121">
        <f>C5/Q5</f>
        <v>3.6129032258064515</v>
      </c>
      <c r="S5" s="121">
        <f>D5/Q5</f>
        <v>3.4193548387096775</v>
      </c>
      <c r="T5" s="121">
        <f>E5/Q5</f>
        <v>2.7096774193548385</v>
      </c>
      <c r="U5" s="121">
        <f>R5*1000/30</f>
        <v>120.43010752688173</v>
      </c>
      <c r="V5" s="121">
        <f>S5*1000/30</f>
        <v>113.97849462365592</v>
      </c>
      <c r="W5" s="121">
        <f>T5*1000/30</f>
        <v>90.322580645161281</v>
      </c>
    </row>
    <row r="6" spans="2:23" x14ac:dyDescent="0.2">
      <c r="B6" s="83" t="s">
        <v>32</v>
      </c>
      <c r="C6" s="84">
        <v>71</v>
      </c>
      <c r="D6" s="84">
        <v>103</v>
      </c>
      <c r="E6" s="84">
        <v>96</v>
      </c>
      <c r="F6" s="84"/>
      <c r="G6" s="84"/>
      <c r="H6" s="84"/>
      <c r="I6" s="84"/>
      <c r="J6" s="84"/>
      <c r="K6" s="84"/>
      <c r="L6" s="84"/>
      <c r="M6" s="84"/>
      <c r="N6" s="84"/>
      <c r="O6" s="85">
        <f t="shared" ref="O6:O36" si="0">SUM(C6:N6)</f>
        <v>270</v>
      </c>
      <c r="R6" s="122" t="e">
        <f>C6/Q6</f>
        <v>#DIV/0!</v>
      </c>
      <c r="S6" s="122" t="e">
        <f t="shared" ref="S6:S35" si="1">D6/Q6</f>
        <v>#DIV/0!</v>
      </c>
      <c r="T6" s="122" t="e">
        <f t="shared" ref="T6:T35" si="2">E6/Q6</f>
        <v>#DIV/0!</v>
      </c>
      <c r="U6" s="122" t="e">
        <f t="shared" ref="U6:U35" si="3">R6*1000/30</f>
        <v>#DIV/0!</v>
      </c>
      <c r="V6" s="122" t="e">
        <f t="shared" ref="V6:V35" si="4">S6*1000/30</f>
        <v>#DIV/0!</v>
      </c>
      <c r="W6" s="122" t="e">
        <f t="shared" ref="W6:W35" si="5">T6*1000/30</f>
        <v>#DIV/0!</v>
      </c>
    </row>
    <row r="7" spans="2:23" x14ac:dyDescent="0.2">
      <c r="B7" s="83" t="s">
        <v>6</v>
      </c>
      <c r="C7" s="84">
        <v>194</v>
      </c>
      <c r="D7" s="84">
        <v>205</v>
      </c>
      <c r="E7" s="84">
        <v>165</v>
      </c>
      <c r="F7" s="84"/>
      <c r="G7" s="84"/>
      <c r="H7" s="84"/>
      <c r="I7" s="84"/>
      <c r="J7" s="84"/>
      <c r="K7" s="84"/>
      <c r="L7" s="84"/>
      <c r="M7" s="84"/>
      <c r="N7" s="84"/>
      <c r="O7" s="85">
        <f t="shared" si="0"/>
        <v>564</v>
      </c>
      <c r="Q7" s="75">
        <v>34</v>
      </c>
      <c r="R7" s="121">
        <f t="shared" ref="R7:R35" si="6">C7/Q7</f>
        <v>5.7058823529411766</v>
      </c>
      <c r="S7" s="121">
        <f t="shared" si="1"/>
        <v>6.0294117647058822</v>
      </c>
      <c r="T7" s="121">
        <f t="shared" si="2"/>
        <v>4.8529411764705879</v>
      </c>
      <c r="U7" s="121">
        <f t="shared" si="3"/>
        <v>190.19607843137254</v>
      </c>
      <c r="V7" s="121">
        <f t="shared" si="4"/>
        <v>200.98039215686273</v>
      </c>
      <c r="W7" s="121">
        <f t="shared" si="5"/>
        <v>161.76470588235296</v>
      </c>
    </row>
    <row r="8" spans="2:23" x14ac:dyDescent="0.2">
      <c r="B8" s="83" t="s">
        <v>7</v>
      </c>
      <c r="C8" s="84">
        <v>206</v>
      </c>
      <c r="D8" s="84">
        <v>259</v>
      </c>
      <c r="E8" s="84">
        <v>192</v>
      </c>
      <c r="F8" s="84"/>
      <c r="G8" s="84"/>
      <c r="H8" s="84"/>
      <c r="I8" s="84"/>
      <c r="J8" s="84"/>
      <c r="K8" s="84"/>
      <c r="L8" s="84"/>
      <c r="M8" s="84"/>
      <c r="N8" s="84"/>
      <c r="O8" s="85">
        <f t="shared" si="0"/>
        <v>657</v>
      </c>
      <c r="Q8" s="75">
        <v>32</v>
      </c>
      <c r="R8" s="121">
        <f t="shared" si="6"/>
        <v>6.4375</v>
      </c>
      <c r="S8" s="121">
        <f t="shared" si="1"/>
        <v>8.09375</v>
      </c>
      <c r="T8" s="121">
        <f t="shared" si="2"/>
        <v>6</v>
      </c>
      <c r="U8" s="121">
        <f t="shared" si="3"/>
        <v>214.58333333333334</v>
      </c>
      <c r="V8" s="121">
        <f t="shared" si="4"/>
        <v>269.79166666666669</v>
      </c>
      <c r="W8" s="121">
        <f t="shared" si="5"/>
        <v>200</v>
      </c>
    </row>
    <row r="9" spans="2:23" x14ac:dyDescent="0.2">
      <c r="B9" s="83" t="s">
        <v>8</v>
      </c>
      <c r="C9" s="84">
        <v>53</v>
      </c>
      <c r="D9" s="84">
        <v>69</v>
      </c>
      <c r="E9" s="84">
        <v>58</v>
      </c>
      <c r="F9" s="84"/>
      <c r="G9" s="84"/>
      <c r="H9" s="84"/>
      <c r="I9" s="84"/>
      <c r="J9" s="84"/>
      <c r="K9" s="84"/>
      <c r="L9" s="84"/>
      <c r="M9" s="84"/>
      <c r="N9" s="84"/>
      <c r="O9" s="85">
        <f t="shared" si="0"/>
        <v>180</v>
      </c>
      <c r="Q9" s="75">
        <v>6</v>
      </c>
      <c r="R9" s="121">
        <f t="shared" si="6"/>
        <v>8.8333333333333339</v>
      </c>
      <c r="S9" s="121">
        <f t="shared" si="1"/>
        <v>11.5</v>
      </c>
      <c r="T9" s="121">
        <f t="shared" si="2"/>
        <v>9.6666666666666661</v>
      </c>
      <c r="U9" s="121">
        <f t="shared" si="3"/>
        <v>294.44444444444446</v>
      </c>
      <c r="V9" s="121">
        <f t="shared" si="4"/>
        <v>383.33333333333331</v>
      </c>
      <c r="W9" s="121">
        <f t="shared" si="5"/>
        <v>322.22222222222223</v>
      </c>
    </row>
    <row r="10" spans="2:23" x14ac:dyDescent="0.2">
      <c r="B10" s="83" t="s">
        <v>9</v>
      </c>
      <c r="C10" s="84">
        <v>48</v>
      </c>
      <c r="D10" s="84">
        <v>42</v>
      </c>
      <c r="E10" s="84">
        <v>40</v>
      </c>
      <c r="F10" s="84"/>
      <c r="G10" s="84"/>
      <c r="H10" s="84"/>
      <c r="I10" s="84"/>
      <c r="J10" s="84"/>
      <c r="K10" s="84"/>
      <c r="L10" s="84"/>
      <c r="M10" s="84"/>
      <c r="N10" s="84"/>
      <c r="O10" s="85">
        <f t="shared" si="0"/>
        <v>130</v>
      </c>
      <c r="Q10" s="75">
        <v>13</v>
      </c>
      <c r="R10" s="121">
        <f t="shared" si="6"/>
        <v>3.6923076923076925</v>
      </c>
      <c r="S10" s="121">
        <f t="shared" si="1"/>
        <v>3.2307692307692308</v>
      </c>
      <c r="T10" s="121">
        <f t="shared" si="2"/>
        <v>3.0769230769230771</v>
      </c>
      <c r="U10" s="121">
        <f t="shared" si="3"/>
        <v>123.07692307692308</v>
      </c>
      <c r="V10" s="121">
        <f t="shared" si="4"/>
        <v>107.69230769230769</v>
      </c>
      <c r="W10" s="121">
        <f t="shared" si="5"/>
        <v>102.56410256410257</v>
      </c>
    </row>
    <row r="11" spans="2:23" x14ac:dyDescent="0.2">
      <c r="B11" s="83" t="s">
        <v>98</v>
      </c>
      <c r="C11" s="86">
        <v>212</v>
      </c>
      <c r="D11" s="84">
        <v>275</v>
      </c>
      <c r="E11" s="84">
        <v>262</v>
      </c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749</v>
      </c>
      <c r="Q11" s="75">
        <v>46</v>
      </c>
      <c r="R11" s="121">
        <f t="shared" si="6"/>
        <v>4.6086956521739131</v>
      </c>
      <c r="S11" s="121">
        <f t="shared" si="1"/>
        <v>5.9782608695652177</v>
      </c>
      <c r="T11" s="121">
        <f t="shared" si="2"/>
        <v>5.6956521739130439</v>
      </c>
      <c r="U11" s="121">
        <f t="shared" si="3"/>
        <v>153.62318840579709</v>
      </c>
      <c r="V11" s="121">
        <f t="shared" si="4"/>
        <v>199.27536231884059</v>
      </c>
      <c r="W11" s="121">
        <f t="shared" si="5"/>
        <v>189.85507246376812</v>
      </c>
    </row>
    <row r="12" spans="2:23" x14ac:dyDescent="0.2">
      <c r="B12" s="83" t="s">
        <v>78</v>
      </c>
      <c r="C12" s="84">
        <v>527</v>
      </c>
      <c r="D12" s="84">
        <v>644</v>
      </c>
      <c r="E12" s="84">
        <v>544</v>
      </c>
      <c r="F12" s="84"/>
      <c r="G12" s="84"/>
      <c r="H12" s="84"/>
      <c r="I12" s="84"/>
      <c r="J12" s="84"/>
      <c r="K12" s="84"/>
      <c r="L12" s="84"/>
      <c r="M12" s="84"/>
      <c r="N12" s="84"/>
      <c r="O12" s="85">
        <f t="shared" si="0"/>
        <v>1715</v>
      </c>
      <c r="Q12" s="75">
        <v>27</v>
      </c>
      <c r="R12" s="121">
        <f t="shared" si="6"/>
        <v>19.518518518518519</v>
      </c>
      <c r="S12" s="121">
        <f t="shared" si="1"/>
        <v>23.851851851851851</v>
      </c>
      <c r="T12" s="121">
        <f t="shared" si="2"/>
        <v>20.148148148148149</v>
      </c>
      <c r="U12" s="121">
        <f t="shared" si="3"/>
        <v>650.61728395061732</v>
      </c>
      <c r="V12" s="121">
        <f t="shared" si="4"/>
        <v>795.06172839506166</v>
      </c>
      <c r="W12" s="121">
        <f t="shared" si="5"/>
        <v>671.60493827160496</v>
      </c>
    </row>
    <row r="13" spans="2:23" x14ac:dyDescent="0.2">
      <c r="B13" s="83" t="s">
        <v>11</v>
      </c>
      <c r="C13" s="84">
        <v>135</v>
      </c>
      <c r="D13" s="84">
        <v>150</v>
      </c>
      <c r="E13" s="84">
        <v>163</v>
      </c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0"/>
        <v>448</v>
      </c>
      <c r="Q13" s="75">
        <v>49</v>
      </c>
      <c r="R13" s="121">
        <f t="shared" si="6"/>
        <v>2.7551020408163267</v>
      </c>
      <c r="S13" s="121">
        <f t="shared" si="1"/>
        <v>3.0612244897959182</v>
      </c>
      <c r="T13" s="121">
        <f t="shared" si="2"/>
        <v>3.3265306122448979</v>
      </c>
      <c r="U13" s="121">
        <f t="shared" si="3"/>
        <v>91.83673469387756</v>
      </c>
      <c r="V13" s="121">
        <f t="shared" si="4"/>
        <v>102.0408163265306</v>
      </c>
      <c r="W13" s="121">
        <f t="shared" si="5"/>
        <v>110.8843537414966</v>
      </c>
    </row>
    <row r="14" spans="2:23" x14ac:dyDescent="0.2">
      <c r="B14" s="83" t="s">
        <v>12</v>
      </c>
      <c r="C14" s="86">
        <v>217</v>
      </c>
      <c r="D14" s="87">
        <v>1217</v>
      </c>
      <c r="E14" s="84">
        <v>414</v>
      </c>
      <c r="F14" s="84"/>
      <c r="G14" s="84"/>
      <c r="H14" s="84"/>
      <c r="I14" s="84"/>
      <c r="J14" s="84"/>
      <c r="K14" s="84"/>
      <c r="L14" s="84"/>
      <c r="M14" s="84"/>
      <c r="N14" s="84"/>
      <c r="O14" s="85">
        <f t="shared" si="0"/>
        <v>1848</v>
      </c>
      <c r="P14" s="88"/>
      <c r="Q14" s="75">
        <v>35</v>
      </c>
      <c r="R14" s="121">
        <f t="shared" si="6"/>
        <v>6.2</v>
      </c>
      <c r="S14" s="121">
        <f t="shared" si="1"/>
        <v>34.771428571428572</v>
      </c>
      <c r="T14" s="121">
        <f t="shared" si="2"/>
        <v>11.828571428571429</v>
      </c>
      <c r="U14" s="121">
        <f t="shared" si="3"/>
        <v>206.66666666666666</v>
      </c>
      <c r="V14" s="121">
        <f t="shared" si="4"/>
        <v>1159.047619047619</v>
      </c>
      <c r="W14" s="121">
        <f t="shared" si="5"/>
        <v>394.28571428571433</v>
      </c>
    </row>
    <row r="15" spans="2:23" x14ac:dyDescent="0.2">
      <c r="B15" s="83" t="s">
        <v>13</v>
      </c>
      <c r="C15" s="84">
        <v>126</v>
      </c>
      <c r="D15" s="84">
        <v>140</v>
      </c>
      <c r="E15" s="84">
        <v>98</v>
      </c>
      <c r="F15" s="84"/>
      <c r="G15" s="84"/>
      <c r="H15" s="84"/>
      <c r="I15" s="84"/>
      <c r="J15" s="84"/>
      <c r="K15" s="84"/>
      <c r="L15" s="84"/>
      <c r="M15" s="84"/>
      <c r="N15" s="84"/>
      <c r="O15" s="85">
        <f t="shared" si="0"/>
        <v>364</v>
      </c>
      <c r="P15" s="88"/>
      <c r="Q15" s="75">
        <v>31</v>
      </c>
      <c r="R15" s="121">
        <f t="shared" si="6"/>
        <v>4.064516129032258</v>
      </c>
      <c r="S15" s="121">
        <f t="shared" si="1"/>
        <v>4.5161290322580649</v>
      </c>
      <c r="T15" s="121">
        <f t="shared" si="2"/>
        <v>3.161290322580645</v>
      </c>
      <c r="U15" s="121">
        <f t="shared" si="3"/>
        <v>135.48387096774192</v>
      </c>
      <c r="V15" s="121">
        <f t="shared" si="4"/>
        <v>150.53763440860217</v>
      </c>
      <c r="W15" s="121">
        <f t="shared" si="5"/>
        <v>105.37634408602149</v>
      </c>
    </row>
    <row r="16" spans="2:23" x14ac:dyDescent="0.2">
      <c r="B16" s="83" t="s">
        <v>14</v>
      </c>
      <c r="C16" s="84">
        <v>79</v>
      </c>
      <c r="D16" s="84">
        <v>81</v>
      </c>
      <c r="E16" s="84">
        <v>65</v>
      </c>
      <c r="F16" s="84"/>
      <c r="G16" s="84"/>
      <c r="H16" s="84"/>
      <c r="I16" s="84"/>
      <c r="J16" s="84"/>
      <c r="K16" s="84"/>
      <c r="L16" s="84"/>
      <c r="M16" s="84"/>
      <c r="N16" s="84"/>
      <c r="O16" s="85">
        <f t="shared" si="0"/>
        <v>225</v>
      </c>
      <c r="Q16" s="123">
        <v>14</v>
      </c>
      <c r="R16" s="121">
        <f t="shared" si="6"/>
        <v>5.6428571428571432</v>
      </c>
      <c r="S16" s="121">
        <f t="shared" si="1"/>
        <v>5.7857142857142856</v>
      </c>
      <c r="T16" s="121">
        <f t="shared" si="2"/>
        <v>4.6428571428571432</v>
      </c>
      <c r="U16" s="121">
        <f t="shared" si="3"/>
        <v>188.0952380952381</v>
      </c>
      <c r="V16" s="121">
        <f t="shared" si="4"/>
        <v>192.85714285714283</v>
      </c>
      <c r="W16" s="121">
        <f t="shared" si="5"/>
        <v>154.76190476190476</v>
      </c>
    </row>
    <row r="17" spans="2:23" x14ac:dyDescent="0.2">
      <c r="B17" s="83" t="s">
        <v>67</v>
      </c>
      <c r="C17" s="84">
        <v>95</v>
      </c>
      <c r="D17" s="84">
        <v>107</v>
      </c>
      <c r="E17" s="84">
        <v>100</v>
      </c>
      <c r="F17" s="89"/>
      <c r="G17" s="84"/>
      <c r="H17" s="84"/>
      <c r="I17" s="84"/>
      <c r="J17" s="84"/>
      <c r="K17" s="84"/>
      <c r="L17" s="84"/>
      <c r="M17" s="84"/>
      <c r="N17" s="84"/>
      <c r="O17" s="85">
        <f t="shared" si="0"/>
        <v>302</v>
      </c>
      <c r="Q17" s="123">
        <v>8</v>
      </c>
      <c r="R17" s="122">
        <f t="shared" si="6"/>
        <v>11.875</v>
      </c>
      <c r="S17" s="122">
        <f t="shared" si="1"/>
        <v>13.375</v>
      </c>
      <c r="T17" s="122">
        <f t="shared" si="2"/>
        <v>12.5</v>
      </c>
      <c r="U17" s="122">
        <f t="shared" si="3"/>
        <v>395.83333333333331</v>
      </c>
      <c r="V17" s="122">
        <f t="shared" si="4"/>
        <v>445.83333333333331</v>
      </c>
      <c r="W17" s="122">
        <f t="shared" si="5"/>
        <v>416.66666666666669</v>
      </c>
    </row>
    <row r="18" spans="2:23" x14ac:dyDescent="0.2">
      <c r="B18" s="83" t="s">
        <v>16</v>
      </c>
      <c r="C18" s="84">
        <v>260</v>
      </c>
      <c r="D18" s="84">
        <v>249</v>
      </c>
      <c r="E18" s="84">
        <v>247</v>
      </c>
      <c r="F18" s="84"/>
      <c r="G18" s="84"/>
      <c r="H18" s="84"/>
      <c r="I18" s="84"/>
      <c r="J18" s="84"/>
      <c r="K18" s="84"/>
      <c r="L18" s="84"/>
      <c r="M18" s="84"/>
      <c r="N18" s="84"/>
      <c r="O18" s="85">
        <f t="shared" si="0"/>
        <v>756</v>
      </c>
      <c r="Q18" s="120">
        <v>66</v>
      </c>
      <c r="R18" s="121">
        <f t="shared" si="6"/>
        <v>3.9393939393939394</v>
      </c>
      <c r="S18" s="121">
        <f t="shared" si="1"/>
        <v>3.7727272727272729</v>
      </c>
      <c r="T18" s="121">
        <f t="shared" si="2"/>
        <v>3.7424242424242422</v>
      </c>
      <c r="U18" s="121">
        <f t="shared" si="3"/>
        <v>131.31313131313132</v>
      </c>
      <c r="V18" s="121">
        <f t="shared" si="4"/>
        <v>125.75757575757576</v>
      </c>
      <c r="W18" s="121">
        <f t="shared" si="5"/>
        <v>124.74747474747474</v>
      </c>
    </row>
    <row r="19" spans="2:23" x14ac:dyDescent="0.2">
      <c r="B19" s="83" t="s">
        <v>17</v>
      </c>
      <c r="C19" s="84">
        <v>309</v>
      </c>
      <c r="D19" s="84">
        <v>298</v>
      </c>
      <c r="E19" s="84">
        <v>226</v>
      </c>
      <c r="F19" s="84"/>
      <c r="G19" s="84"/>
      <c r="H19" s="84"/>
      <c r="I19" s="84"/>
      <c r="J19" s="84"/>
      <c r="K19" s="84"/>
      <c r="L19" s="84"/>
      <c r="M19" s="84"/>
      <c r="N19" s="84"/>
      <c r="O19" s="85">
        <f t="shared" si="0"/>
        <v>833</v>
      </c>
      <c r="Q19" s="120">
        <v>21</v>
      </c>
      <c r="R19" s="121">
        <f t="shared" si="6"/>
        <v>14.714285714285714</v>
      </c>
      <c r="S19" s="121">
        <f t="shared" si="1"/>
        <v>14.19047619047619</v>
      </c>
      <c r="T19" s="121">
        <f t="shared" si="2"/>
        <v>10.761904761904763</v>
      </c>
      <c r="U19" s="121">
        <f t="shared" si="3"/>
        <v>490.47619047619048</v>
      </c>
      <c r="V19" s="121">
        <f t="shared" si="4"/>
        <v>473.01587301587296</v>
      </c>
      <c r="W19" s="121">
        <f t="shared" si="5"/>
        <v>358.73015873015879</v>
      </c>
    </row>
    <row r="20" spans="2:23" x14ac:dyDescent="0.2">
      <c r="B20" s="83" t="s">
        <v>30</v>
      </c>
      <c r="C20" s="84">
        <v>179</v>
      </c>
      <c r="D20" s="84">
        <v>192</v>
      </c>
      <c r="E20" s="84">
        <v>146</v>
      </c>
      <c r="F20" s="84"/>
      <c r="G20" s="84"/>
      <c r="H20" s="84"/>
      <c r="I20" s="84"/>
      <c r="J20" s="84"/>
      <c r="K20" s="84"/>
      <c r="L20" s="84"/>
      <c r="M20" s="84"/>
      <c r="N20" s="84"/>
      <c r="O20" s="85">
        <f t="shared" si="0"/>
        <v>517</v>
      </c>
      <c r="Q20" s="120">
        <v>17</v>
      </c>
      <c r="R20" s="121">
        <f t="shared" si="6"/>
        <v>10.529411764705882</v>
      </c>
      <c r="S20" s="121">
        <f t="shared" si="1"/>
        <v>11.294117647058824</v>
      </c>
      <c r="T20" s="121">
        <f t="shared" si="2"/>
        <v>8.5882352941176467</v>
      </c>
      <c r="U20" s="121">
        <f t="shared" si="3"/>
        <v>350.98039215686276</v>
      </c>
      <c r="V20" s="121">
        <f t="shared" si="4"/>
        <v>376.47058823529409</v>
      </c>
      <c r="W20" s="121">
        <f t="shared" si="5"/>
        <v>286.27450980392155</v>
      </c>
    </row>
    <row r="21" spans="2:23" x14ac:dyDescent="0.2">
      <c r="B21" s="83" t="s">
        <v>18</v>
      </c>
      <c r="C21" s="84">
        <v>237</v>
      </c>
      <c r="D21" s="84">
        <v>531</v>
      </c>
      <c r="E21" s="84">
        <v>236</v>
      </c>
      <c r="F21" s="84"/>
      <c r="G21" s="84"/>
      <c r="H21" s="84"/>
      <c r="I21" s="84"/>
      <c r="J21" s="84"/>
      <c r="K21" s="84"/>
      <c r="L21" s="84"/>
      <c r="M21" s="84"/>
      <c r="N21" s="84"/>
      <c r="O21" s="85">
        <f t="shared" si="0"/>
        <v>1004</v>
      </c>
      <c r="Q21" s="120">
        <v>22</v>
      </c>
      <c r="R21" s="121">
        <f t="shared" si="6"/>
        <v>10.772727272727273</v>
      </c>
      <c r="S21" s="121">
        <f t="shared" si="1"/>
        <v>24.136363636363637</v>
      </c>
      <c r="T21" s="121">
        <f t="shared" si="2"/>
        <v>10.727272727272727</v>
      </c>
      <c r="U21" s="121">
        <f t="shared" si="3"/>
        <v>359.09090909090912</v>
      </c>
      <c r="V21" s="121">
        <f t="shared" si="4"/>
        <v>804.5454545454545</v>
      </c>
      <c r="W21" s="121">
        <f t="shared" si="5"/>
        <v>357.57575757575756</v>
      </c>
    </row>
    <row r="22" spans="2:23" x14ac:dyDescent="0.2">
      <c r="B22" s="90" t="s">
        <v>80</v>
      </c>
      <c r="C22" s="84">
        <v>66</v>
      </c>
      <c r="D22" s="84">
        <v>76</v>
      </c>
      <c r="E22" s="84">
        <v>87</v>
      </c>
      <c r="F22" s="84"/>
      <c r="G22" s="84"/>
      <c r="H22" s="84"/>
      <c r="I22" s="84"/>
      <c r="J22" s="84"/>
      <c r="K22" s="84"/>
      <c r="L22" s="84"/>
      <c r="M22" s="84"/>
      <c r="N22" s="84"/>
      <c r="O22" s="85">
        <f t="shared" si="0"/>
        <v>229</v>
      </c>
      <c r="R22" s="122" t="e">
        <f t="shared" si="6"/>
        <v>#DIV/0!</v>
      </c>
      <c r="S22" s="122" t="e">
        <f t="shared" si="1"/>
        <v>#DIV/0!</v>
      </c>
      <c r="T22" s="122" t="e">
        <f t="shared" si="2"/>
        <v>#DIV/0!</v>
      </c>
      <c r="U22" s="122" t="e">
        <f t="shared" si="3"/>
        <v>#DIV/0!</v>
      </c>
      <c r="V22" s="122" t="e">
        <f t="shared" si="4"/>
        <v>#DIV/0!</v>
      </c>
      <c r="W22" s="122" t="e">
        <f t="shared" si="5"/>
        <v>#DIV/0!</v>
      </c>
    </row>
    <row r="23" spans="2:23" x14ac:dyDescent="0.2">
      <c r="B23" s="91" t="s">
        <v>51</v>
      </c>
      <c r="C23" s="84">
        <v>114</v>
      </c>
      <c r="D23" s="84">
        <v>138</v>
      </c>
      <c r="E23" s="84">
        <v>185</v>
      </c>
      <c r="F23" s="84"/>
      <c r="G23" s="84"/>
      <c r="H23" s="84"/>
      <c r="I23" s="84"/>
      <c r="J23" s="84"/>
      <c r="K23" s="84"/>
      <c r="L23" s="84"/>
      <c r="M23" s="84"/>
      <c r="N23" s="84"/>
      <c r="O23" s="85">
        <f t="shared" si="0"/>
        <v>437</v>
      </c>
      <c r="R23" s="122" t="e">
        <f t="shared" si="6"/>
        <v>#DIV/0!</v>
      </c>
      <c r="S23" s="122" t="e">
        <f t="shared" si="1"/>
        <v>#DIV/0!</v>
      </c>
      <c r="T23" s="122" t="e">
        <f t="shared" si="2"/>
        <v>#DIV/0!</v>
      </c>
      <c r="U23" s="122" t="e">
        <f t="shared" si="3"/>
        <v>#DIV/0!</v>
      </c>
      <c r="V23" s="122" t="e">
        <f t="shared" si="4"/>
        <v>#DIV/0!</v>
      </c>
      <c r="W23" s="122" t="e">
        <f t="shared" si="5"/>
        <v>#DIV/0!</v>
      </c>
    </row>
    <row r="24" spans="2:23" x14ac:dyDescent="0.2">
      <c r="B24" s="83" t="s">
        <v>53</v>
      </c>
      <c r="C24" s="84">
        <v>94</v>
      </c>
      <c r="D24" s="84">
        <v>100</v>
      </c>
      <c r="E24" s="84">
        <v>96</v>
      </c>
      <c r="F24" s="84"/>
      <c r="G24" s="84"/>
      <c r="H24" s="84"/>
      <c r="I24" s="84"/>
      <c r="J24" s="84"/>
      <c r="K24" s="84"/>
      <c r="L24" s="84"/>
      <c r="M24" s="84"/>
      <c r="N24" s="84"/>
      <c r="O24" s="85">
        <f t="shared" si="0"/>
        <v>290</v>
      </c>
      <c r="Q24" s="75">
        <v>4</v>
      </c>
      <c r="R24" s="121">
        <f t="shared" si="6"/>
        <v>23.5</v>
      </c>
      <c r="S24" s="121">
        <f t="shared" si="1"/>
        <v>25</v>
      </c>
      <c r="T24" s="121">
        <f t="shared" si="2"/>
        <v>24</v>
      </c>
      <c r="U24" s="121">
        <f t="shared" si="3"/>
        <v>783.33333333333337</v>
      </c>
      <c r="V24" s="121">
        <f t="shared" si="4"/>
        <v>833.33333333333337</v>
      </c>
      <c r="W24" s="121">
        <f t="shared" si="5"/>
        <v>800</v>
      </c>
    </row>
    <row r="25" spans="2:23" x14ac:dyDescent="0.2">
      <c r="B25" s="91" t="s">
        <v>54</v>
      </c>
      <c r="C25" s="84">
        <v>33</v>
      </c>
      <c r="D25" s="84">
        <v>50</v>
      </c>
      <c r="E25" s="84">
        <v>56</v>
      </c>
      <c r="F25" s="84"/>
      <c r="G25" s="84"/>
      <c r="H25" s="84"/>
      <c r="I25" s="84"/>
      <c r="J25" s="84"/>
      <c r="K25" s="84"/>
      <c r="L25" s="84"/>
      <c r="M25" s="84"/>
      <c r="N25" s="84"/>
      <c r="O25" s="85">
        <f t="shared" si="0"/>
        <v>139</v>
      </c>
      <c r="R25" s="122" t="e">
        <f t="shared" si="6"/>
        <v>#DIV/0!</v>
      </c>
      <c r="S25" s="122" t="e">
        <f t="shared" si="1"/>
        <v>#DIV/0!</v>
      </c>
      <c r="T25" s="122" t="e">
        <f t="shared" si="2"/>
        <v>#DIV/0!</v>
      </c>
      <c r="U25" s="122" t="e">
        <f t="shared" si="3"/>
        <v>#DIV/0!</v>
      </c>
      <c r="V25" s="122" t="e">
        <f t="shared" si="4"/>
        <v>#DIV/0!</v>
      </c>
      <c r="W25" s="122" t="e">
        <f t="shared" si="5"/>
        <v>#DIV/0!</v>
      </c>
    </row>
    <row r="26" spans="2:23" x14ac:dyDescent="0.2">
      <c r="B26" s="90" t="s">
        <v>55</v>
      </c>
      <c r="C26" s="84">
        <v>345</v>
      </c>
      <c r="D26" s="84">
        <v>414</v>
      </c>
      <c r="E26" s="84">
        <v>286</v>
      </c>
      <c r="F26" s="84"/>
      <c r="G26" s="84"/>
      <c r="H26" s="84"/>
      <c r="I26" s="84"/>
      <c r="J26" s="84"/>
      <c r="K26" s="84"/>
      <c r="L26" s="84"/>
      <c r="M26" s="84"/>
      <c r="N26" s="84"/>
      <c r="O26" s="85">
        <f t="shared" si="0"/>
        <v>1045</v>
      </c>
      <c r="R26" s="122" t="e">
        <f t="shared" si="6"/>
        <v>#DIV/0!</v>
      </c>
      <c r="S26" s="122" t="e">
        <f t="shared" si="1"/>
        <v>#DIV/0!</v>
      </c>
      <c r="T26" s="122" t="e">
        <f t="shared" si="2"/>
        <v>#DIV/0!</v>
      </c>
      <c r="U26" s="122" t="e">
        <f t="shared" si="3"/>
        <v>#DIV/0!</v>
      </c>
      <c r="V26" s="122" t="e">
        <f t="shared" si="4"/>
        <v>#DIV/0!</v>
      </c>
      <c r="W26" s="122" t="e">
        <f t="shared" si="5"/>
        <v>#DIV/0!</v>
      </c>
    </row>
    <row r="27" spans="2:23" x14ac:dyDescent="0.2">
      <c r="B27" s="91" t="s">
        <v>63</v>
      </c>
      <c r="C27" s="84">
        <v>42</v>
      </c>
      <c r="D27" s="84">
        <v>35</v>
      </c>
      <c r="E27" s="84">
        <v>44</v>
      </c>
      <c r="F27" s="84"/>
      <c r="G27" s="84"/>
      <c r="H27" s="84"/>
      <c r="I27" s="84"/>
      <c r="J27" s="84"/>
      <c r="K27" s="84"/>
      <c r="L27" s="84"/>
      <c r="M27" s="84"/>
      <c r="N27" s="84"/>
      <c r="O27" s="85">
        <f t="shared" si="0"/>
        <v>121</v>
      </c>
      <c r="R27" s="122" t="e">
        <f t="shared" si="6"/>
        <v>#DIV/0!</v>
      </c>
      <c r="S27" s="122" t="e">
        <f t="shared" si="1"/>
        <v>#DIV/0!</v>
      </c>
      <c r="T27" s="122" t="e">
        <f t="shared" si="2"/>
        <v>#DIV/0!</v>
      </c>
      <c r="U27" s="122" t="e">
        <f t="shared" si="3"/>
        <v>#DIV/0!</v>
      </c>
      <c r="V27" s="122" t="e">
        <f t="shared" si="4"/>
        <v>#DIV/0!</v>
      </c>
      <c r="W27" s="122" t="e">
        <f t="shared" si="5"/>
        <v>#DIV/0!</v>
      </c>
    </row>
    <row r="28" spans="2:23" x14ac:dyDescent="0.2">
      <c r="B28" s="92" t="s">
        <v>57</v>
      </c>
      <c r="C28" s="84">
        <v>84</v>
      </c>
      <c r="D28" s="84">
        <v>126</v>
      </c>
      <c r="E28" s="84">
        <v>163</v>
      </c>
      <c r="F28" s="84"/>
      <c r="G28" s="84"/>
      <c r="H28" s="84"/>
      <c r="I28" s="84"/>
      <c r="J28" s="84"/>
      <c r="K28" s="84"/>
      <c r="L28" s="84"/>
      <c r="M28" s="84"/>
      <c r="N28" s="84"/>
      <c r="O28" s="85">
        <f t="shared" si="0"/>
        <v>373</v>
      </c>
      <c r="R28" s="122" t="e">
        <f t="shared" si="6"/>
        <v>#DIV/0!</v>
      </c>
      <c r="S28" s="122" t="e">
        <f t="shared" si="1"/>
        <v>#DIV/0!</v>
      </c>
      <c r="T28" s="122" t="e">
        <f t="shared" si="2"/>
        <v>#DIV/0!</v>
      </c>
      <c r="U28" s="122" t="e">
        <f t="shared" si="3"/>
        <v>#DIV/0!</v>
      </c>
      <c r="V28" s="122" t="e">
        <f t="shared" si="4"/>
        <v>#DIV/0!</v>
      </c>
      <c r="W28" s="122" t="e">
        <f t="shared" si="5"/>
        <v>#DIV/0!</v>
      </c>
    </row>
    <row r="29" spans="2:23" x14ac:dyDescent="0.2">
      <c r="B29" s="90" t="s">
        <v>71</v>
      </c>
      <c r="C29" s="84">
        <v>249</v>
      </c>
      <c r="D29" s="84">
        <v>316</v>
      </c>
      <c r="E29" s="84">
        <v>344</v>
      </c>
      <c r="F29" s="84"/>
      <c r="G29" s="84"/>
      <c r="H29" s="84"/>
      <c r="I29" s="84"/>
      <c r="J29" s="84"/>
      <c r="K29" s="84"/>
      <c r="L29" s="84"/>
      <c r="M29" s="84"/>
      <c r="N29" s="84"/>
      <c r="O29" s="85">
        <f t="shared" si="0"/>
        <v>909</v>
      </c>
      <c r="R29" s="122" t="e">
        <f t="shared" si="6"/>
        <v>#DIV/0!</v>
      </c>
      <c r="S29" s="122" t="e">
        <f t="shared" si="1"/>
        <v>#DIV/0!</v>
      </c>
      <c r="T29" s="122" t="e">
        <f t="shared" si="2"/>
        <v>#DIV/0!</v>
      </c>
      <c r="U29" s="122" t="e">
        <f t="shared" si="3"/>
        <v>#DIV/0!</v>
      </c>
      <c r="V29" s="122" t="e">
        <f t="shared" si="4"/>
        <v>#DIV/0!</v>
      </c>
      <c r="W29" s="122" t="e">
        <f t="shared" si="5"/>
        <v>#DIV/0!</v>
      </c>
    </row>
    <row r="30" spans="2:23" x14ac:dyDescent="0.2">
      <c r="B30" s="91" t="s">
        <v>69</v>
      </c>
      <c r="C30" s="84">
        <v>29</v>
      </c>
      <c r="D30" s="84">
        <v>31</v>
      </c>
      <c r="E30" s="84">
        <v>25</v>
      </c>
      <c r="F30" s="84"/>
      <c r="G30" s="84"/>
      <c r="H30" s="84"/>
      <c r="I30" s="84"/>
      <c r="J30" s="84"/>
      <c r="K30" s="84"/>
      <c r="L30" s="84"/>
      <c r="M30" s="84"/>
      <c r="N30" s="84"/>
      <c r="O30" s="85">
        <f t="shared" si="0"/>
        <v>85</v>
      </c>
      <c r="R30" s="122" t="e">
        <f t="shared" si="6"/>
        <v>#DIV/0!</v>
      </c>
      <c r="S30" s="122" t="e">
        <f t="shared" si="1"/>
        <v>#DIV/0!</v>
      </c>
      <c r="T30" s="122" t="e">
        <f t="shared" si="2"/>
        <v>#DIV/0!</v>
      </c>
      <c r="U30" s="122" t="e">
        <f t="shared" si="3"/>
        <v>#DIV/0!</v>
      </c>
      <c r="V30" s="122" t="e">
        <f t="shared" si="4"/>
        <v>#DIV/0!</v>
      </c>
      <c r="W30" s="122" t="e">
        <f t="shared" si="5"/>
        <v>#DIV/0!</v>
      </c>
    </row>
    <row r="31" spans="2:23" x14ac:dyDescent="0.2">
      <c r="B31" s="91" t="s">
        <v>70</v>
      </c>
      <c r="C31" s="84">
        <v>112</v>
      </c>
      <c r="D31" s="84">
        <v>120</v>
      </c>
      <c r="E31" s="84">
        <v>105</v>
      </c>
      <c r="F31" s="84"/>
      <c r="G31" s="84"/>
      <c r="H31" s="84"/>
      <c r="I31" s="84"/>
      <c r="J31" s="84"/>
      <c r="K31" s="84"/>
      <c r="L31" s="84"/>
      <c r="M31" s="84"/>
      <c r="N31" s="84"/>
      <c r="O31" s="85">
        <f t="shared" si="0"/>
        <v>337</v>
      </c>
      <c r="R31" s="122" t="e">
        <f t="shared" si="6"/>
        <v>#DIV/0!</v>
      </c>
      <c r="S31" s="122" t="e">
        <f t="shared" si="1"/>
        <v>#DIV/0!</v>
      </c>
      <c r="T31" s="122" t="e">
        <f t="shared" si="2"/>
        <v>#DIV/0!</v>
      </c>
      <c r="U31" s="122" t="e">
        <f t="shared" si="3"/>
        <v>#DIV/0!</v>
      </c>
      <c r="V31" s="122" t="e">
        <f t="shared" si="4"/>
        <v>#DIV/0!</v>
      </c>
      <c r="W31" s="122" t="e">
        <f t="shared" si="5"/>
        <v>#DIV/0!</v>
      </c>
    </row>
    <row r="32" spans="2:23" x14ac:dyDescent="0.2">
      <c r="B32" s="83" t="s">
        <v>62</v>
      </c>
      <c r="C32" s="84">
        <v>36</v>
      </c>
      <c r="D32" s="84">
        <v>40</v>
      </c>
      <c r="E32" s="84">
        <v>28</v>
      </c>
      <c r="F32" s="84"/>
      <c r="G32" s="84"/>
      <c r="H32" s="84"/>
      <c r="I32" s="84"/>
      <c r="J32" s="84"/>
      <c r="K32" s="84"/>
      <c r="L32" s="84"/>
      <c r="M32" s="84"/>
      <c r="N32" s="84"/>
      <c r="O32" s="85">
        <f t="shared" si="0"/>
        <v>104</v>
      </c>
      <c r="Q32" s="75">
        <v>1</v>
      </c>
      <c r="R32" s="121">
        <f t="shared" si="6"/>
        <v>36</v>
      </c>
      <c r="S32" s="121">
        <f t="shared" si="1"/>
        <v>40</v>
      </c>
      <c r="T32" s="121">
        <f t="shared" si="2"/>
        <v>28</v>
      </c>
      <c r="U32" s="121">
        <f t="shared" si="3"/>
        <v>1200</v>
      </c>
      <c r="V32" s="121">
        <f t="shared" si="4"/>
        <v>1333.3333333333333</v>
      </c>
      <c r="W32" s="121">
        <f t="shared" si="5"/>
        <v>933.33333333333337</v>
      </c>
    </row>
    <row r="33" spans="2:23" x14ac:dyDescent="0.2">
      <c r="B33" s="90" t="s">
        <v>97</v>
      </c>
      <c r="C33" s="84">
        <v>173</v>
      </c>
      <c r="D33" s="84">
        <v>220</v>
      </c>
      <c r="E33" s="84">
        <v>160</v>
      </c>
      <c r="F33" s="84"/>
      <c r="G33" s="84"/>
      <c r="H33" s="84"/>
      <c r="I33" s="84"/>
      <c r="J33" s="84"/>
      <c r="K33" s="84"/>
      <c r="L33" s="84"/>
      <c r="M33" s="84"/>
      <c r="N33" s="84"/>
      <c r="O33" s="85">
        <f t="shared" si="0"/>
        <v>553</v>
      </c>
      <c r="R33" s="122" t="e">
        <f t="shared" si="6"/>
        <v>#DIV/0!</v>
      </c>
      <c r="S33" s="122" t="e">
        <f t="shared" si="1"/>
        <v>#DIV/0!</v>
      </c>
      <c r="T33" s="122" t="e">
        <f t="shared" si="2"/>
        <v>#DIV/0!</v>
      </c>
      <c r="U33" s="122" t="e">
        <f t="shared" si="3"/>
        <v>#DIV/0!</v>
      </c>
      <c r="V33" s="122" t="e">
        <f t="shared" si="4"/>
        <v>#DIV/0!</v>
      </c>
      <c r="W33" s="122" t="e">
        <f t="shared" si="5"/>
        <v>#DIV/0!</v>
      </c>
    </row>
    <row r="34" spans="2:23" x14ac:dyDescent="0.2">
      <c r="B34" s="90" t="s">
        <v>83</v>
      </c>
      <c r="C34" s="84">
        <v>39</v>
      </c>
      <c r="D34" s="84">
        <v>28</v>
      </c>
      <c r="E34" s="84">
        <v>30</v>
      </c>
      <c r="F34" s="84"/>
      <c r="G34" s="84"/>
      <c r="H34" s="84"/>
      <c r="I34" s="84"/>
      <c r="J34" s="84"/>
      <c r="K34" s="84"/>
      <c r="L34" s="84"/>
      <c r="M34" s="84"/>
      <c r="N34" s="84"/>
      <c r="O34" s="85">
        <f t="shared" si="0"/>
        <v>97</v>
      </c>
      <c r="R34" s="122" t="e">
        <f t="shared" si="6"/>
        <v>#DIV/0!</v>
      </c>
      <c r="S34" s="122" t="e">
        <f t="shared" si="1"/>
        <v>#DIV/0!</v>
      </c>
      <c r="T34" s="122" t="e">
        <f t="shared" si="2"/>
        <v>#DIV/0!</v>
      </c>
      <c r="U34" s="122" t="e">
        <f t="shared" si="3"/>
        <v>#DIV/0!</v>
      </c>
      <c r="V34" s="122" t="e">
        <f t="shared" si="4"/>
        <v>#DIV/0!</v>
      </c>
      <c r="W34" s="122" t="e">
        <f t="shared" si="5"/>
        <v>#DIV/0!</v>
      </c>
    </row>
    <row r="35" spans="2:23" x14ac:dyDescent="0.2">
      <c r="B35" s="91" t="s">
        <v>19</v>
      </c>
      <c r="C35" s="84">
        <v>52</v>
      </c>
      <c r="D35" s="84">
        <v>68</v>
      </c>
      <c r="E35" s="84">
        <v>90</v>
      </c>
      <c r="F35" s="84"/>
      <c r="G35" s="84"/>
      <c r="H35" s="84"/>
      <c r="I35" s="84"/>
      <c r="J35" s="84"/>
      <c r="K35" s="84"/>
      <c r="L35" s="84"/>
      <c r="M35" s="84"/>
      <c r="N35" s="84"/>
      <c r="O35" s="85">
        <f t="shared" si="0"/>
        <v>210</v>
      </c>
      <c r="R35" s="122" t="e">
        <f t="shared" si="6"/>
        <v>#DIV/0!</v>
      </c>
      <c r="S35" s="122" t="e">
        <f t="shared" si="1"/>
        <v>#DIV/0!</v>
      </c>
      <c r="T35" s="122" t="e">
        <f t="shared" si="2"/>
        <v>#DIV/0!</v>
      </c>
      <c r="U35" s="122" t="e">
        <f t="shared" si="3"/>
        <v>#DIV/0!</v>
      </c>
      <c r="V35" s="122" t="e">
        <f t="shared" si="4"/>
        <v>#DIV/0!</v>
      </c>
      <c r="W35" s="122" t="e">
        <f t="shared" si="5"/>
        <v>#DIV/0!</v>
      </c>
    </row>
    <row r="36" spans="2:23" x14ac:dyDescent="0.2">
      <c r="B36" s="93" t="s">
        <v>81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5">
        <f t="shared" si="0"/>
        <v>0</v>
      </c>
      <c r="R36" s="121"/>
      <c r="S36" s="121"/>
      <c r="T36" s="121"/>
      <c r="U36" s="121"/>
      <c r="V36" s="121"/>
      <c r="W36" s="121"/>
    </row>
    <row r="37" spans="2:23" x14ac:dyDescent="0.2">
      <c r="B37" s="9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</row>
    <row r="38" spans="2:23" x14ac:dyDescent="0.2">
      <c r="B38" s="76" t="s">
        <v>20</v>
      </c>
      <c r="C38" s="95">
        <f>SUM(C5:C36)</f>
        <v>4528</v>
      </c>
      <c r="D38" s="95">
        <f t="shared" ref="D38:O38" si="7">SUM(D5:D36)</f>
        <v>6430</v>
      </c>
      <c r="E38" s="95">
        <f>SUM(E5:E36)</f>
        <v>4835</v>
      </c>
      <c r="F38" s="95">
        <f t="shared" si="7"/>
        <v>0</v>
      </c>
      <c r="G38" s="95">
        <f t="shared" si="7"/>
        <v>0</v>
      </c>
      <c r="H38" s="95">
        <f t="shared" si="7"/>
        <v>0</v>
      </c>
      <c r="I38" s="95">
        <f>SUM(I5:I36)</f>
        <v>0</v>
      </c>
      <c r="J38" s="95">
        <f>SUM(J5:J36)</f>
        <v>0</v>
      </c>
      <c r="K38" s="95">
        <f>SUM(K5:K36)</f>
        <v>0</v>
      </c>
      <c r="L38" s="95">
        <f>SUM(L5:L36)</f>
        <v>0</v>
      </c>
      <c r="M38" s="95">
        <f t="shared" si="7"/>
        <v>0</v>
      </c>
      <c r="N38" s="95">
        <f t="shared" si="7"/>
        <v>0</v>
      </c>
      <c r="O38" s="96">
        <f t="shared" si="7"/>
        <v>15793</v>
      </c>
    </row>
    <row r="39" spans="2:23" ht="5.25" customHeight="1" x14ac:dyDescent="0.2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5"/>
      <c r="Q39" s="88"/>
      <c r="R39" s="88"/>
    </row>
    <row r="40" spans="2:23" x14ac:dyDescent="0.2">
      <c r="B40" s="97" t="s">
        <v>95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>
        <f>SUM(C40:N40)</f>
        <v>0</v>
      </c>
    </row>
    <row r="41" spans="2:23" x14ac:dyDescent="0.2">
      <c r="B41" s="100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5"/>
      <c r="Q41" s="88"/>
    </row>
    <row r="42" spans="2:23" x14ac:dyDescent="0.2">
      <c r="B42" s="91" t="s">
        <v>21</v>
      </c>
      <c r="C42" s="86">
        <v>104</v>
      </c>
      <c r="D42" s="86">
        <v>113</v>
      </c>
      <c r="E42" s="86">
        <v>93</v>
      </c>
      <c r="F42" s="86"/>
      <c r="G42" s="86"/>
      <c r="H42" s="86"/>
      <c r="I42" s="86"/>
      <c r="J42" s="86"/>
      <c r="K42" s="86"/>
      <c r="L42" s="86"/>
      <c r="M42" s="86"/>
      <c r="N42" s="86"/>
      <c r="O42" s="85">
        <f t="shared" ref="O42:O53" si="8">SUM(C42:N42)</f>
        <v>310</v>
      </c>
      <c r="Q42" s="88"/>
      <c r="R42" s="88"/>
    </row>
    <row r="43" spans="2:23" x14ac:dyDescent="0.2">
      <c r="B43" s="83" t="s">
        <v>22</v>
      </c>
      <c r="C43" s="86">
        <v>30</v>
      </c>
      <c r="D43" s="86">
        <v>16</v>
      </c>
      <c r="E43" s="86">
        <v>51</v>
      </c>
      <c r="F43" s="86"/>
      <c r="G43" s="86"/>
      <c r="H43" s="86"/>
      <c r="I43" s="86"/>
      <c r="J43" s="86"/>
      <c r="K43" s="86"/>
      <c r="L43" s="86"/>
      <c r="M43" s="86"/>
      <c r="N43" s="86"/>
      <c r="O43" s="85">
        <f t="shared" si="8"/>
        <v>97</v>
      </c>
      <c r="Q43" s="88"/>
    </row>
    <row r="44" spans="2:23" x14ac:dyDescent="0.2">
      <c r="B44" s="101" t="s">
        <v>23</v>
      </c>
      <c r="C44" s="86">
        <v>67</v>
      </c>
      <c r="D44" s="86">
        <v>83</v>
      </c>
      <c r="E44" s="86">
        <v>108</v>
      </c>
      <c r="F44" s="86"/>
      <c r="G44" s="86"/>
      <c r="H44" s="86"/>
      <c r="I44" s="86"/>
      <c r="J44" s="86"/>
      <c r="K44" s="86"/>
      <c r="L44" s="86"/>
      <c r="M44" s="86"/>
      <c r="N44" s="86"/>
      <c r="O44" s="85">
        <f t="shared" si="8"/>
        <v>258</v>
      </c>
      <c r="Q44" s="88"/>
    </row>
    <row r="45" spans="2:23" x14ac:dyDescent="0.2">
      <c r="B45" s="83" t="s">
        <v>24</v>
      </c>
      <c r="C45" s="86">
        <v>213</v>
      </c>
      <c r="D45" s="86">
        <v>158</v>
      </c>
      <c r="E45" s="86">
        <v>225</v>
      </c>
      <c r="F45" s="86"/>
      <c r="G45" s="86"/>
      <c r="H45" s="86"/>
      <c r="I45" s="86"/>
      <c r="J45" s="86"/>
      <c r="K45" s="86"/>
      <c r="L45" s="86"/>
      <c r="M45" s="86"/>
      <c r="N45" s="86"/>
      <c r="O45" s="85">
        <f t="shared" si="8"/>
        <v>596</v>
      </c>
      <c r="Q45" s="88"/>
    </row>
    <row r="46" spans="2:23" x14ac:dyDescent="0.2">
      <c r="B46" s="101" t="s">
        <v>25</v>
      </c>
      <c r="C46" s="86">
        <v>204</v>
      </c>
      <c r="D46" s="86">
        <v>229</v>
      </c>
      <c r="E46" s="86">
        <v>156</v>
      </c>
      <c r="F46" s="86"/>
      <c r="G46" s="86"/>
      <c r="H46" s="86"/>
      <c r="I46" s="86"/>
      <c r="J46" s="86"/>
      <c r="K46" s="86"/>
      <c r="L46" s="86"/>
      <c r="M46" s="86"/>
      <c r="N46" s="86"/>
      <c r="O46" s="85">
        <f t="shared" si="8"/>
        <v>589</v>
      </c>
    </row>
    <row r="47" spans="2:23" x14ac:dyDescent="0.2">
      <c r="B47" s="91" t="s">
        <v>26</v>
      </c>
      <c r="C47" s="86">
        <v>99</v>
      </c>
      <c r="D47" s="86">
        <v>135</v>
      </c>
      <c r="E47" s="86">
        <v>129</v>
      </c>
      <c r="F47" s="86"/>
      <c r="G47" s="86"/>
      <c r="H47" s="86"/>
      <c r="I47" s="86"/>
      <c r="J47" s="86"/>
      <c r="K47" s="86"/>
      <c r="L47" s="86"/>
      <c r="M47" s="86"/>
      <c r="N47" s="86"/>
      <c r="O47" s="85">
        <f t="shared" si="8"/>
        <v>363</v>
      </c>
    </row>
    <row r="48" spans="2:23" x14ac:dyDescent="0.2">
      <c r="B48" s="91" t="s">
        <v>27</v>
      </c>
      <c r="C48" s="86">
        <v>156</v>
      </c>
      <c r="D48" s="86">
        <v>160</v>
      </c>
      <c r="E48" s="86">
        <v>130</v>
      </c>
      <c r="F48" s="86"/>
      <c r="G48" s="86"/>
      <c r="H48" s="86"/>
      <c r="I48" s="86"/>
      <c r="J48" s="86"/>
      <c r="K48" s="86"/>
      <c r="L48" s="86"/>
      <c r="M48" s="86"/>
      <c r="N48" s="86"/>
      <c r="O48" s="85">
        <f t="shared" si="8"/>
        <v>446</v>
      </c>
    </row>
    <row r="49" spans="2:19" x14ac:dyDescent="0.2">
      <c r="B49" s="90" t="s">
        <v>79</v>
      </c>
      <c r="C49" s="86">
        <v>201</v>
      </c>
      <c r="D49" s="86">
        <v>234</v>
      </c>
      <c r="E49" s="86">
        <v>212</v>
      </c>
      <c r="F49" s="86"/>
      <c r="G49" s="86"/>
      <c r="H49" s="86"/>
      <c r="I49" s="86"/>
      <c r="J49" s="86"/>
      <c r="K49" s="86"/>
      <c r="L49" s="86"/>
      <c r="M49" s="86"/>
      <c r="N49" s="86"/>
      <c r="O49" s="85">
        <f t="shared" si="8"/>
        <v>647</v>
      </c>
    </row>
    <row r="50" spans="2:19" x14ac:dyDescent="0.2">
      <c r="B50" s="83" t="s">
        <v>61</v>
      </c>
      <c r="C50" s="86">
        <v>0</v>
      </c>
      <c r="D50" s="86">
        <v>5</v>
      </c>
      <c r="E50" s="86">
        <v>11</v>
      </c>
      <c r="F50" s="86"/>
      <c r="G50" s="86"/>
      <c r="H50" s="86"/>
      <c r="I50" s="86"/>
      <c r="J50" s="86"/>
      <c r="K50" s="86"/>
      <c r="L50" s="86"/>
      <c r="M50" s="86"/>
      <c r="N50" s="86"/>
      <c r="O50" s="85">
        <f>SUM(C50:N50)</f>
        <v>16</v>
      </c>
    </row>
    <row r="51" spans="2:19" x14ac:dyDescent="0.2">
      <c r="B51" s="83" t="s">
        <v>96</v>
      </c>
      <c r="C51" s="86">
        <v>3</v>
      </c>
      <c r="D51" s="86">
        <v>43</v>
      </c>
      <c r="E51" s="86">
        <v>8</v>
      </c>
      <c r="F51" s="86"/>
      <c r="G51" s="86"/>
      <c r="H51" s="86"/>
      <c r="I51" s="86"/>
      <c r="J51" s="86"/>
      <c r="K51" s="86"/>
      <c r="L51" s="86"/>
      <c r="M51" s="86"/>
      <c r="N51" s="86"/>
      <c r="O51" s="85">
        <f>SUM(C51:N51)</f>
        <v>54</v>
      </c>
    </row>
    <row r="52" spans="2:19" x14ac:dyDescent="0.2">
      <c r="B52" s="90" t="s">
        <v>65</v>
      </c>
      <c r="C52" s="86">
        <v>226</v>
      </c>
      <c r="D52" s="86">
        <v>21</v>
      </c>
      <c r="E52" s="86">
        <v>14</v>
      </c>
      <c r="F52" s="86"/>
      <c r="G52" s="86"/>
      <c r="H52" s="86"/>
      <c r="I52" s="86"/>
      <c r="J52" s="86"/>
      <c r="K52" s="86"/>
      <c r="L52" s="86"/>
      <c r="M52" s="86"/>
      <c r="N52" s="86"/>
      <c r="O52" s="85">
        <f>SUM(C52:N52)</f>
        <v>261</v>
      </c>
      <c r="R52" s="88"/>
    </row>
    <row r="53" spans="2:19" x14ac:dyDescent="0.2">
      <c r="B53" s="100" t="s">
        <v>82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>
        <f t="shared" si="8"/>
        <v>0</v>
      </c>
    </row>
    <row r="54" spans="2:19" x14ac:dyDescent="0.2">
      <c r="B54" s="9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5"/>
    </row>
    <row r="55" spans="2:19" x14ac:dyDescent="0.2">
      <c r="B55" s="102" t="s">
        <v>28</v>
      </c>
      <c r="C55" s="95">
        <f>SUM(C42:C53)</f>
        <v>1303</v>
      </c>
      <c r="D55" s="95">
        <f t="shared" ref="D55:N55" si="9">SUM(D42:D53)</f>
        <v>1197</v>
      </c>
      <c r="E55" s="95">
        <f t="shared" si="9"/>
        <v>1137</v>
      </c>
      <c r="F55" s="95">
        <f t="shared" si="9"/>
        <v>0</v>
      </c>
      <c r="G55" s="95">
        <f t="shared" si="9"/>
        <v>0</v>
      </c>
      <c r="H55" s="95">
        <f t="shared" si="9"/>
        <v>0</v>
      </c>
      <c r="I55" s="95">
        <f t="shared" si="9"/>
        <v>0</v>
      </c>
      <c r="J55" s="95">
        <f t="shared" si="9"/>
        <v>0</v>
      </c>
      <c r="K55" s="95">
        <f t="shared" si="9"/>
        <v>0</v>
      </c>
      <c r="L55" s="95">
        <f t="shared" si="9"/>
        <v>0</v>
      </c>
      <c r="M55" s="95">
        <f t="shared" si="9"/>
        <v>0</v>
      </c>
      <c r="N55" s="95">
        <f t="shared" si="9"/>
        <v>0</v>
      </c>
      <c r="O55" s="96">
        <f>SUM(O42:O53)</f>
        <v>3637</v>
      </c>
    </row>
    <row r="56" spans="2:19" ht="6.75" customHeight="1" x14ac:dyDescent="0.2">
      <c r="B56" s="10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88"/>
    </row>
    <row r="57" spans="2:19" x14ac:dyDescent="0.2">
      <c r="B57" s="102" t="s">
        <v>29</v>
      </c>
      <c r="C57" s="95">
        <f>SUM(C5:C35)+SUM(C42:C52)</f>
        <v>5831</v>
      </c>
      <c r="D57" s="95">
        <f t="shared" ref="D57:M57" si="10">SUM(D5:D35)+SUM(D42:D52)</f>
        <v>7627</v>
      </c>
      <c r="E57" s="95">
        <f t="shared" si="10"/>
        <v>5972</v>
      </c>
      <c r="F57" s="95">
        <f>SUM(F5:F35)+SUM(F42:F52)</f>
        <v>0</v>
      </c>
      <c r="G57" s="95">
        <f t="shared" si="10"/>
        <v>0</v>
      </c>
      <c r="H57" s="95">
        <f t="shared" si="10"/>
        <v>0</v>
      </c>
      <c r="I57" s="95">
        <f>SUM(I5:I35)+SUM(I42:I52)</f>
        <v>0</v>
      </c>
      <c r="J57" s="95">
        <f>SUM(J5:J35)+SUM(J42:J52)</f>
        <v>0</v>
      </c>
      <c r="K57" s="95">
        <f>SUM(K5:K35)+SUM(K42:K52)</f>
        <v>0</v>
      </c>
      <c r="L57" s="95">
        <f>SUM(L5:L35)+SUM(L42:L52)</f>
        <v>0</v>
      </c>
      <c r="M57" s="95">
        <f t="shared" si="10"/>
        <v>0</v>
      </c>
      <c r="N57" s="95">
        <f>SUM(N5:N35)+SUM(N42:N52)</f>
        <v>0</v>
      </c>
      <c r="O57" s="96">
        <f t="shared" ref="O57:O58" si="11">(O38-O36)+(O55-O53)</f>
        <v>19430</v>
      </c>
    </row>
    <row r="58" spans="2:19" x14ac:dyDescent="0.2">
      <c r="B58" s="102" t="s">
        <v>42</v>
      </c>
      <c r="C58" s="95">
        <f>+C60-C57</f>
        <v>413</v>
      </c>
      <c r="D58" s="95">
        <f t="shared" ref="D58:N58" si="12">+D60-D57</f>
        <v>711</v>
      </c>
      <c r="E58" s="95">
        <f t="shared" si="12"/>
        <v>857</v>
      </c>
      <c r="F58" s="95">
        <f t="shared" si="12"/>
        <v>0</v>
      </c>
      <c r="G58" s="95">
        <f t="shared" si="12"/>
        <v>0</v>
      </c>
      <c r="H58" s="95">
        <f t="shared" si="12"/>
        <v>0</v>
      </c>
      <c r="I58" s="95">
        <f t="shared" si="12"/>
        <v>0</v>
      </c>
      <c r="J58" s="95">
        <f t="shared" si="12"/>
        <v>0</v>
      </c>
      <c r="K58" s="95">
        <f t="shared" si="12"/>
        <v>0</v>
      </c>
      <c r="L58" s="95">
        <f t="shared" si="12"/>
        <v>0</v>
      </c>
      <c r="M58" s="95">
        <f t="shared" si="12"/>
        <v>0</v>
      </c>
      <c r="N58" s="95">
        <f t="shared" si="12"/>
        <v>0</v>
      </c>
      <c r="O58" s="96">
        <f t="shared" si="11"/>
        <v>0</v>
      </c>
    </row>
    <row r="59" spans="2:19" x14ac:dyDescent="0.2">
      <c r="B59" s="102"/>
      <c r="C59" s="116">
        <f>(C58/C60)*100</f>
        <v>6.6143497757847527</v>
      </c>
      <c r="D59" s="117">
        <f t="shared" ref="D59:E59" si="13">D58/D60*100</f>
        <v>8.5272247541376824</v>
      </c>
      <c r="E59" s="117">
        <f t="shared" si="13"/>
        <v>12.549421584419388</v>
      </c>
      <c r="F59" s="95"/>
      <c r="G59" s="95"/>
      <c r="H59" s="95"/>
      <c r="I59" s="95"/>
      <c r="J59" s="95"/>
      <c r="K59" s="95"/>
      <c r="L59" s="95"/>
      <c r="M59" s="95"/>
      <c r="N59" s="95"/>
      <c r="O59" s="96"/>
    </row>
    <row r="60" spans="2:19" x14ac:dyDescent="0.2">
      <c r="B60" s="102" t="s">
        <v>43</v>
      </c>
      <c r="C60" s="95">
        <v>6244</v>
      </c>
      <c r="D60" s="95">
        <v>8338</v>
      </c>
      <c r="E60" s="95">
        <v>6829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6">
        <f>(O40-O38)+(O57-O55)</f>
        <v>0</v>
      </c>
      <c r="P60" s="88"/>
      <c r="Q60" s="104"/>
      <c r="S60" s="88"/>
    </row>
    <row r="61" spans="2:19" x14ac:dyDescent="0.2">
      <c r="B61" s="11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8"/>
      <c r="Q61" s="104"/>
      <c r="S61" s="88"/>
    </row>
    <row r="62" spans="2:19" ht="5.25" customHeight="1" x14ac:dyDescent="0.2">
      <c r="Q62" s="88"/>
    </row>
    <row r="63" spans="2:19" x14ac:dyDescent="0.2">
      <c r="B63" s="105" t="s">
        <v>72</v>
      </c>
      <c r="C63" s="106">
        <f>C5+C6+C7+C8+C9+C10+C11+C12+C13+C14+C15+C16+C17+C18+C19+C20+C21+C24+C32+C43+C45+C50</f>
        <v>3433</v>
      </c>
      <c r="D63" s="106">
        <f t="shared" ref="D63:N63" si="14">D5+D6+D7+D8+D9+D10+D11+D12+D13+D14+D15+D16+D17+D18+D19+D20+D21+D24+D32+D43+D45+D50</f>
        <v>4987</v>
      </c>
      <c r="E63" s="106">
        <f t="shared" si="14"/>
        <v>3547</v>
      </c>
      <c r="F63" s="106">
        <f t="shared" si="14"/>
        <v>0</v>
      </c>
      <c r="G63" s="106">
        <f t="shared" si="14"/>
        <v>0</v>
      </c>
      <c r="H63" s="106">
        <f t="shared" si="14"/>
        <v>0</v>
      </c>
      <c r="I63" s="106">
        <f t="shared" si="14"/>
        <v>0</v>
      </c>
      <c r="J63" s="106">
        <f t="shared" si="14"/>
        <v>0</v>
      </c>
      <c r="K63" s="106">
        <f t="shared" si="14"/>
        <v>0</v>
      </c>
      <c r="L63" s="106">
        <f t="shared" si="14"/>
        <v>0</v>
      </c>
      <c r="M63" s="106">
        <f t="shared" si="14"/>
        <v>0</v>
      </c>
      <c r="N63" s="106">
        <f t="shared" si="14"/>
        <v>0</v>
      </c>
      <c r="O63" s="99">
        <f>SUM(C63:N63)</f>
        <v>11967</v>
      </c>
      <c r="P63" s="69">
        <f>O63/$O$68</f>
        <v>0.55891831301667372</v>
      </c>
    </row>
    <row r="64" spans="2:19" x14ac:dyDescent="0.2">
      <c r="B64" s="107" t="s">
        <v>75</v>
      </c>
      <c r="C64" s="84">
        <f>C23+C25+C27+C30+C31+C35+C42+C44+C46+C47+C48</f>
        <v>1012</v>
      </c>
      <c r="D64" s="84">
        <f t="shared" ref="D64:N64" si="15">D23+D25+D27+D30+D31+D35+D42+D44+D46+D47+D48</f>
        <v>1162</v>
      </c>
      <c r="E64" s="84">
        <f t="shared" si="15"/>
        <v>1121</v>
      </c>
      <c r="F64" s="84">
        <f t="shared" si="15"/>
        <v>0</v>
      </c>
      <c r="G64" s="84">
        <f t="shared" si="15"/>
        <v>0</v>
      </c>
      <c r="H64" s="84">
        <f t="shared" si="15"/>
        <v>0</v>
      </c>
      <c r="I64" s="84">
        <f t="shared" si="15"/>
        <v>0</v>
      </c>
      <c r="J64" s="84">
        <f t="shared" si="15"/>
        <v>0</v>
      </c>
      <c r="K64" s="84">
        <f t="shared" si="15"/>
        <v>0</v>
      </c>
      <c r="L64" s="84">
        <f t="shared" si="15"/>
        <v>0</v>
      </c>
      <c r="M64" s="84">
        <f t="shared" si="15"/>
        <v>0</v>
      </c>
      <c r="N64" s="84">
        <f t="shared" si="15"/>
        <v>0</v>
      </c>
      <c r="O64" s="99">
        <f t="shared" ref="O64:O68" si="16">SUM(C64:N64)</f>
        <v>3295</v>
      </c>
      <c r="P64" s="70">
        <f>O64/$O$68</f>
        <v>0.1538928588108916</v>
      </c>
    </row>
    <row r="65" spans="2:20" x14ac:dyDescent="0.2">
      <c r="B65" s="108" t="s">
        <v>73</v>
      </c>
      <c r="C65" s="84">
        <f>C22+C26+C29+C49+C52+C51+C33+C34</f>
        <v>1302</v>
      </c>
      <c r="D65" s="84">
        <f t="shared" ref="D65:N65" si="17">D22+D26+D29+D49+D52+D51+D33+D34</f>
        <v>1352</v>
      </c>
      <c r="E65" s="84">
        <f t="shared" si="17"/>
        <v>1141</v>
      </c>
      <c r="F65" s="84">
        <f t="shared" si="17"/>
        <v>0</v>
      </c>
      <c r="G65" s="84">
        <f t="shared" si="17"/>
        <v>0</v>
      </c>
      <c r="H65" s="84">
        <f t="shared" si="17"/>
        <v>0</v>
      </c>
      <c r="I65" s="84">
        <f t="shared" si="17"/>
        <v>0</v>
      </c>
      <c r="J65" s="84">
        <f t="shared" si="17"/>
        <v>0</v>
      </c>
      <c r="K65" s="84">
        <f>K22+K26+K29+K49+K52+K51+K33+K34</f>
        <v>0</v>
      </c>
      <c r="L65" s="84">
        <f t="shared" si="17"/>
        <v>0</v>
      </c>
      <c r="M65" s="84">
        <f t="shared" si="17"/>
        <v>0</v>
      </c>
      <c r="N65" s="84">
        <f t="shared" si="17"/>
        <v>0</v>
      </c>
      <c r="O65" s="99">
        <f t="shared" si="16"/>
        <v>3795</v>
      </c>
      <c r="P65" s="70">
        <f t="shared" ref="P65:P66" si="18">O65/$O$68</f>
        <v>0.1772453411797674</v>
      </c>
    </row>
    <row r="66" spans="2:20" x14ac:dyDescent="0.2">
      <c r="B66" s="109" t="s">
        <v>74</v>
      </c>
      <c r="C66" s="84">
        <f>C28</f>
        <v>84</v>
      </c>
      <c r="D66" s="84">
        <f t="shared" ref="D66:N66" si="19">D28</f>
        <v>126</v>
      </c>
      <c r="E66" s="84">
        <f t="shared" si="19"/>
        <v>163</v>
      </c>
      <c r="F66" s="84">
        <f t="shared" si="19"/>
        <v>0</v>
      </c>
      <c r="G66" s="84">
        <f t="shared" si="19"/>
        <v>0</v>
      </c>
      <c r="H66" s="84">
        <f t="shared" si="19"/>
        <v>0</v>
      </c>
      <c r="I66" s="84">
        <f t="shared" si="19"/>
        <v>0</v>
      </c>
      <c r="J66" s="84">
        <f t="shared" si="19"/>
        <v>0</v>
      </c>
      <c r="K66" s="84">
        <f t="shared" si="19"/>
        <v>0</v>
      </c>
      <c r="L66" s="84">
        <f t="shared" si="19"/>
        <v>0</v>
      </c>
      <c r="M66" s="84">
        <f t="shared" si="19"/>
        <v>0</v>
      </c>
      <c r="N66" s="84">
        <f t="shared" si="19"/>
        <v>0</v>
      </c>
      <c r="O66" s="99">
        <f t="shared" si="16"/>
        <v>373</v>
      </c>
      <c r="P66" s="70">
        <f t="shared" si="18"/>
        <v>1.7420951847181357E-2</v>
      </c>
      <c r="R66" s="88"/>
    </row>
    <row r="67" spans="2:20" x14ac:dyDescent="0.2">
      <c r="B67" s="94" t="s">
        <v>33</v>
      </c>
      <c r="C67" s="110">
        <f>C58</f>
        <v>413</v>
      </c>
      <c r="D67" s="110">
        <f t="shared" ref="D67:N67" si="20">D58</f>
        <v>711</v>
      </c>
      <c r="E67" s="110">
        <f t="shared" si="20"/>
        <v>857</v>
      </c>
      <c r="F67" s="110">
        <f t="shared" si="20"/>
        <v>0</v>
      </c>
      <c r="G67" s="110">
        <f t="shared" si="20"/>
        <v>0</v>
      </c>
      <c r="H67" s="110">
        <f t="shared" si="20"/>
        <v>0</v>
      </c>
      <c r="I67" s="110">
        <f t="shared" si="20"/>
        <v>0</v>
      </c>
      <c r="J67" s="110">
        <f t="shared" si="20"/>
        <v>0</v>
      </c>
      <c r="K67" s="110">
        <f t="shared" si="20"/>
        <v>0</v>
      </c>
      <c r="L67" s="110">
        <f t="shared" si="20"/>
        <v>0</v>
      </c>
      <c r="M67" s="110">
        <f t="shared" si="20"/>
        <v>0</v>
      </c>
      <c r="N67" s="110">
        <f t="shared" si="20"/>
        <v>0</v>
      </c>
      <c r="O67" s="99">
        <f t="shared" si="16"/>
        <v>1981</v>
      </c>
      <c r="P67" s="71">
        <f>O67/$O$68</f>
        <v>9.252253514548596E-2</v>
      </c>
      <c r="Q67" s="72"/>
      <c r="S67" s="88"/>
    </row>
    <row r="68" spans="2:20" x14ac:dyDescent="0.2">
      <c r="B68" s="111" t="s">
        <v>76</v>
      </c>
      <c r="C68" s="95">
        <f>SUM(C63:C67)</f>
        <v>6244</v>
      </c>
      <c r="D68" s="95">
        <f t="shared" ref="D68:N68" si="21">SUM(D63:D67)</f>
        <v>8338</v>
      </c>
      <c r="E68" s="95">
        <f t="shared" si="21"/>
        <v>6829</v>
      </c>
      <c r="F68" s="95">
        <f t="shared" si="21"/>
        <v>0</v>
      </c>
      <c r="G68" s="95">
        <f t="shared" si="21"/>
        <v>0</v>
      </c>
      <c r="H68" s="95">
        <f t="shared" si="21"/>
        <v>0</v>
      </c>
      <c r="I68" s="95">
        <f t="shared" si="21"/>
        <v>0</v>
      </c>
      <c r="J68" s="95">
        <f t="shared" si="21"/>
        <v>0</v>
      </c>
      <c r="K68" s="95">
        <f t="shared" si="21"/>
        <v>0</v>
      </c>
      <c r="L68" s="95">
        <f t="shared" si="21"/>
        <v>0</v>
      </c>
      <c r="M68" s="95">
        <f t="shared" si="21"/>
        <v>0</v>
      </c>
      <c r="N68" s="95">
        <f t="shared" si="21"/>
        <v>0</v>
      </c>
      <c r="O68" s="96">
        <f t="shared" si="16"/>
        <v>21411</v>
      </c>
      <c r="P68" s="50">
        <v>1</v>
      </c>
    </row>
    <row r="69" spans="2:20" ht="4.5" customHeight="1" x14ac:dyDescent="0.2"/>
    <row r="70" spans="2:20" x14ac:dyDescent="0.2">
      <c r="B70" s="112" t="s">
        <v>45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113"/>
    </row>
    <row r="71" spans="2:20" x14ac:dyDescent="0.2">
      <c r="B71" s="112" t="s">
        <v>46</v>
      </c>
      <c r="C71" s="78">
        <v>30</v>
      </c>
      <c r="D71" s="78">
        <v>31</v>
      </c>
      <c r="E71" s="78">
        <v>30</v>
      </c>
      <c r="F71" s="78">
        <v>31</v>
      </c>
      <c r="G71" s="78">
        <v>31</v>
      </c>
      <c r="H71" s="78">
        <v>30</v>
      </c>
      <c r="I71" s="78">
        <v>31</v>
      </c>
      <c r="J71" s="78">
        <v>30</v>
      </c>
      <c r="K71" s="78">
        <v>31</v>
      </c>
      <c r="L71" s="78">
        <v>31</v>
      </c>
      <c r="M71" s="78">
        <v>28</v>
      </c>
      <c r="N71" s="78">
        <v>31</v>
      </c>
      <c r="O71" s="79">
        <f>SUM(C71:N71)</f>
        <v>365</v>
      </c>
    </row>
    <row r="72" spans="2:20" x14ac:dyDescent="0.2">
      <c r="B72" s="102" t="s">
        <v>47</v>
      </c>
      <c r="C72" s="114">
        <f t="shared" ref="C72:N72" si="22">C60/C71</f>
        <v>208.13333333333333</v>
      </c>
      <c r="D72" s="114">
        <f t="shared" si="22"/>
        <v>268.96774193548384</v>
      </c>
      <c r="E72" s="114">
        <f t="shared" si="22"/>
        <v>227.63333333333333</v>
      </c>
      <c r="F72" s="114">
        <f t="shared" si="22"/>
        <v>0</v>
      </c>
      <c r="G72" s="114">
        <f t="shared" si="22"/>
        <v>0</v>
      </c>
      <c r="H72" s="114">
        <f t="shared" si="22"/>
        <v>0</v>
      </c>
      <c r="I72" s="114">
        <f t="shared" si="22"/>
        <v>0</v>
      </c>
      <c r="J72" s="114">
        <f t="shared" si="22"/>
        <v>0</v>
      </c>
      <c r="K72" s="114">
        <f t="shared" si="22"/>
        <v>0</v>
      </c>
      <c r="L72" s="114">
        <f t="shared" si="22"/>
        <v>0</v>
      </c>
      <c r="M72" s="114">
        <f t="shared" si="22"/>
        <v>0</v>
      </c>
      <c r="N72" s="114">
        <f t="shared" si="22"/>
        <v>0</v>
      </c>
      <c r="O72" s="96">
        <f>SUM(C72:N72)</f>
        <v>704.73440860215055</v>
      </c>
      <c r="T72" s="88"/>
    </row>
    <row r="73" spans="2:20" x14ac:dyDescent="0.2">
      <c r="C73" s="82" t="s">
        <v>99</v>
      </c>
      <c r="D73" s="82" t="s">
        <v>100</v>
      </c>
      <c r="E73" s="82" t="s">
        <v>101</v>
      </c>
    </row>
    <row r="74" spans="2:20" x14ac:dyDescent="0.2">
      <c r="B74" s="75" t="s">
        <v>103</v>
      </c>
      <c r="C74" s="75">
        <v>75077</v>
      </c>
      <c r="D74" s="75">
        <v>76690</v>
      </c>
      <c r="E74" s="75">
        <f>+D74-C74</f>
        <v>1613</v>
      </c>
      <c r="F74" s="75" t="s">
        <v>102</v>
      </c>
    </row>
    <row r="75" spans="2:20" x14ac:dyDescent="0.2">
      <c r="B75" s="88" t="s">
        <v>104</v>
      </c>
      <c r="C75" s="75">
        <v>17691</v>
      </c>
      <c r="D75" s="75">
        <v>18252</v>
      </c>
      <c r="E75" s="75">
        <f>+D75-C75</f>
        <v>561</v>
      </c>
      <c r="F75" s="75" t="s">
        <v>102</v>
      </c>
    </row>
    <row r="76" spans="2:20" ht="3.75" customHeight="1" x14ac:dyDescent="0.2"/>
    <row r="77" spans="2:20" x14ac:dyDescent="0.2">
      <c r="B77" s="75" t="s">
        <v>103</v>
      </c>
      <c r="C77" s="75">
        <f>+D74</f>
        <v>76690</v>
      </c>
      <c r="D77" s="75">
        <v>78126</v>
      </c>
      <c r="E77" s="75">
        <f>+D77-C77</f>
        <v>1436</v>
      </c>
      <c r="F77" s="75" t="s">
        <v>105</v>
      </c>
    </row>
    <row r="78" spans="2:20" x14ac:dyDescent="0.2">
      <c r="B78" s="88" t="s">
        <v>104</v>
      </c>
      <c r="C78" s="88">
        <f>+D75</f>
        <v>18252</v>
      </c>
      <c r="D78" s="75">
        <v>19009</v>
      </c>
      <c r="E78" s="88">
        <f>+D78-C78</f>
        <v>757</v>
      </c>
      <c r="F78" s="75" t="s">
        <v>105</v>
      </c>
    </row>
    <row r="80" spans="2:20" x14ac:dyDescent="0.2">
      <c r="B80" s="75" t="s">
        <v>103</v>
      </c>
      <c r="C80" s="75">
        <f>+D77</f>
        <v>78126</v>
      </c>
      <c r="D80" s="75">
        <v>79618</v>
      </c>
      <c r="E80" s="75">
        <f>+D80-C80</f>
        <v>1492</v>
      </c>
      <c r="F80" s="75" t="s">
        <v>106</v>
      </c>
    </row>
    <row r="81" spans="2:6" x14ac:dyDescent="0.2">
      <c r="B81" s="88" t="s">
        <v>104</v>
      </c>
      <c r="C81" s="88">
        <f>+D78</f>
        <v>19009</v>
      </c>
      <c r="D81" s="75">
        <v>19590</v>
      </c>
      <c r="E81" s="88">
        <f>+D81-C81</f>
        <v>581</v>
      </c>
      <c r="F81" s="75" t="s">
        <v>106</v>
      </c>
    </row>
  </sheetData>
  <mergeCells count="2">
    <mergeCell ref="R3:T3"/>
    <mergeCell ref="U3:W3"/>
  </mergeCells>
  <pageMargins left="0.31496062992125984" right="0.31496062992125984" top="0.35433070866141736" bottom="0.35433070866141736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7"/>
  <sheetViews>
    <sheetView topLeftCell="B1" workbookViewId="0">
      <selection activeCell="R20" sqref="R20"/>
    </sheetView>
  </sheetViews>
  <sheetFormatPr defaultRowHeight="12" x14ac:dyDescent="0.2"/>
  <cols>
    <col min="1" max="1" width="1.83203125" style="56" hidden="1" customWidth="1"/>
    <col min="2" max="2" width="21.33203125" style="56" customWidth="1"/>
    <col min="3" max="3" width="11" style="56" customWidth="1"/>
    <col min="4" max="7" width="7.5" style="56" customWidth="1"/>
    <col min="8" max="8" width="7.83203125" style="56" customWidth="1"/>
    <col min="9" max="13" width="7.5" style="56" customWidth="1"/>
    <col min="14" max="14" width="8.1640625" style="56" customWidth="1"/>
    <col min="15" max="27" width="9.33203125" style="56"/>
    <col min="28" max="16384" width="9.33203125" style="57"/>
  </cols>
  <sheetData>
    <row r="1" spans="2:27" x14ac:dyDescent="0.2">
      <c r="B1" s="55" t="s">
        <v>64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2:27" x14ac:dyDescent="0.2"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2:27" x14ac:dyDescent="0.2">
      <c r="B3" s="58" t="s">
        <v>4</v>
      </c>
      <c r="C3" s="59">
        <v>2016</v>
      </c>
      <c r="D3" s="60"/>
      <c r="E3" s="60"/>
      <c r="F3" s="60"/>
      <c r="G3" s="60"/>
      <c r="H3" s="60"/>
      <c r="I3" s="60"/>
      <c r="J3" s="60"/>
      <c r="K3" s="60"/>
      <c r="L3" s="59">
        <v>2017</v>
      </c>
      <c r="M3" s="60"/>
      <c r="N3" s="60"/>
      <c r="O3" s="61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x14ac:dyDescent="0.2">
      <c r="C4" s="62" t="s">
        <v>56</v>
      </c>
      <c r="D4" s="62" t="s">
        <v>2</v>
      </c>
      <c r="E4" s="62" t="s">
        <v>49</v>
      </c>
      <c r="F4" s="62" t="s">
        <v>50</v>
      </c>
      <c r="G4" s="62" t="s">
        <v>35</v>
      </c>
      <c r="H4" s="62" t="s">
        <v>36</v>
      </c>
      <c r="I4" s="62" t="s">
        <v>37</v>
      </c>
      <c r="J4" s="62" t="s">
        <v>38</v>
      </c>
      <c r="K4" s="62" t="s">
        <v>39</v>
      </c>
      <c r="L4" s="62" t="s">
        <v>40</v>
      </c>
      <c r="M4" s="62" t="s">
        <v>41</v>
      </c>
      <c r="N4" s="62" t="s">
        <v>58</v>
      </c>
      <c r="O4" s="63" t="s">
        <v>48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2:27" x14ac:dyDescent="0.2">
      <c r="B5" s="64" t="s">
        <v>93</v>
      </c>
      <c r="C5" s="29">
        <v>365</v>
      </c>
      <c r="D5" s="29">
        <v>1329</v>
      </c>
      <c r="E5" s="29">
        <v>233</v>
      </c>
      <c r="F5" s="29">
        <v>219</v>
      </c>
      <c r="G5" s="29">
        <v>209</v>
      </c>
      <c r="H5" s="29"/>
      <c r="I5" s="29">
        <v>94</v>
      </c>
      <c r="J5" s="29">
        <v>386</v>
      </c>
      <c r="K5" s="29">
        <v>210</v>
      </c>
      <c r="L5" s="29">
        <v>230</v>
      </c>
      <c r="M5" s="29">
        <v>371</v>
      </c>
      <c r="N5" s="29">
        <v>477</v>
      </c>
      <c r="O5" s="65">
        <f>SUM(C5:N5)</f>
        <v>4123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2:27" x14ac:dyDescent="0.2">
      <c r="B6" s="58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5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2:27" x14ac:dyDescent="0.2">
      <c r="B7" s="68" t="s">
        <v>84</v>
      </c>
      <c r="C7" s="67">
        <v>56</v>
      </c>
      <c r="D7" s="67">
        <v>20</v>
      </c>
      <c r="E7" s="67">
        <v>16</v>
      </c>
      <c r="F7" s="67">
        <v>33</v>
      </c>
      <c r="G7" s="67">
        <v>14</v>
      </c>
      <c r="H7" s="67">
        <v>17</v>
      </c>
      <c r="I7" s="67">
        <v>13</v>
      </c>
      <c r="J7" s="67">
        <v>21</v>
      </c>
      <c r="K7" s="67">
        <v>71</v>
      </c>
      <c r="L7" s="67">
        <v>21</v>
      </c>
      <c r="M7" s="67">
        <v>18</v>
      </c>
      <c r="N7" s="67">
        <v>35</v>
      </c>
      <c r="O7" s="65">
        <f>SUM(C7:N7)</f>
        <v>335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2:27" x14ac:dyDescent="0.2">
      <c r="B8" s="68" t="s">
        <v>85</v>
      </c>
      <c r="C8" s="67">
        <v>27</v>
      </c>
      <c r="D8" s="67">
        <v>27</v>
      </c>
      <c r="E8" s="67">
        <v>23</v>
      </c>
      <c r="F8" s="67">
        <v>27</v>
      </c>
      <c r="G8" s="67">
        <v>30</v>
      </c>
      <c r="H8" s="67">
        <v>25</v>
      </c>
      <c r="I8" s="67">
        <v>26</v>
      </c>
      <c r="J8" s="67">
        <v>25</v>
      </c>
      <c r="K8" s="67">
        <v>19</v>
      </c>
      <c r="L8" s="67">
        <v>14</v>
      </c>
      <c r="M8" s="67">
        <v>54</v>
      </c>
      <c r="N8" s="67">
        <v>28</v>
      </c>
      <c r="O8" s="65">
        <f t="shared" ref="O8:O17" si="0">SUM(C8:N8)</f>
        <v>325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2:27" x14ac:dyDescent="0.2">
      <c r="B9" s="68" t="s">
        <v>86</v>
      </c>
      <c r="C9" s="67">
        <v>15</v>
      </c>
      <c r="D9" s="67">
        <v>10</v>
      </c>
      <c r="E9" s="67">
        <v>6</v>
      </c>
      <c r="F9" s="67">
        <v>7</v>
      </c>
      <c r="G9" s="67">
        <v>14</v>
      </c>
      <c r="H9" s="67">
        <v>13</v>
      </c>
      <c r="I9" s="67">
        <v>13</v>
      </c>
      <c r="J9" s="67">
        <v>16</v>
      </c>
      <c r="K9" s="67">
        <v>16</v>
      </c>
      <c r="L9" s="67">
        <v>13</v>
      </c>
      <c r="M9" s="67">
        <v>13</v>
      </c>
      <c r="N9" s="67">
        <v>13</v>
      </c>
      <c r="O9" s="65">
        <f t="shared" si="0"/>
        <v>149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2:27" x14ac:dyDescent="0.2">
      <c r="B10" s="68" t="s">
        <v>87</v>
      </c>
      <c r="C10" s="67">
        <v>43</v>
      </c>
      <c r="D10" s="67">
        <v>30</v>
      </c>
      <c r="E10" s="67">
        <v>16</v>
      </c>
      <c r="F10" s="67">
        <v>18</v>
      </c>
      <c r="G10" s="67">
        <v>16</v>
      </c>
      <c r="H10" s="67">
        <v>11</v>
      </c>
      <c r="I10" s="67">
        <v>14</v>
      </c>
      <c r="J10" s="67">
        <v>17</v>
      </c>
      <c r="K10" s="67">
        <v>9</v>
      </c>
      <c r="L10" s="67">
        <v>21</v>
      </c>
      <c r="M10" s="67">
        <v>34</v>
      </c>
      <c r="N10" s="67">
        <v>49</v>
      </c>
      <c r="O10" s="65">
        <f t="shared" si="0"/>
        <v>278</v>
      </c>
      <c r="P10" s="6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2:27" x14ac:dyDescent="0.2">
      <c r="B11" s="68" t="s">
        <v>88</v>
      </c>
      <c r="C11" s="67">
        <v>56</v>
      </c>
      <c r="D11" s="67">
        <v>1100</v>
      </c>
      <c r="E11" s="67">
        <v>70</v>
      </c>
      <c r="F11" s="67">
        <v>34</v>
      </c>
      <c r="G11" s="67">
        <v>21</v>
      </c>
      <c r="H11" s="67">
        <v>3</v>
      </c>
      <c r="I11" s="67">
        <v>8</v>
      </c>
      <c r="J11" s="67">
        <v>55</v>
      </c>
      <c r="K11" s="67">
        <v>58</v>
      </c>
      <c r="L11" s="67">
        <v>99</v>
      </c>
      <c r="M11" s="67">
        <v>152</v>
      </c>
      <c r="N11" s="67">
        <v>159</v>
      </c>
      <c r="O11" s="65">
        <f t="shared" si="0"/>
        <v>1815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2:27" x14ac:dyDescent="0.2">
      <c r="B12" s="68" t="s">
        <v>89</v>
      </c>
      <c r="C12" s="67">
        <v>34</v>
      </c>
      <c r="D12" s="67">
        <v>28</v>
      </c>
      <c r="E12" s="67">
        <v>22</v>
      </c>
      <c r="F12" s="67">
        <v>21</v>
      </c>
      <c r="G12" s="67">
        <v>25</v>
      </c>
      <c r="H12" s="67">
        <v>27</v>
      </c>
      <c r="I12" s="67">
        <v>22</v>
      </c>
      <c r="J12" s="67">
        <v>18</v>
      </c>
      <c r="K12" s="67">
        <v>14</v>
      </c>
      <c r="L12" s="67">
        <v>17</v>
      </c>
      <c r="M12" s="67">
        <v>48</v>
      </c>
      <c r="N12" s="67">
        <v>73</v>
      </c>
      <c r="O12" s="65">
        <f t="shared" si="0"/>
        <v>349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2:27" x14ac:dyDescent="0.2">
      <c r="B13" s="68" t="s">
        <v>90</v>
      </c>
      <c r="C13" s="67">
        <v>66</v>
      </c>
      <c r="D13" s="67">
        <v>68</v>
      </c>
      <c r="E13" s="67">
        <v>8</v>
      </c>
      <c r="F13" s="67">
        <v>29</v>
      </c>
      <c r="G13" s="67">
        <v>19</v>
      </c>
      <c r="H13" s="67">
        <v>14</v>
      </c>
      <c r="I13" s="67">
        <v>8</v>
      </c>
      <c r="J13" s="67">
        <v>13</v>
      </c>
      <c r="K13" s="67">
        <v>12</v>
      </c>
      <c r="L13" s="67">
        <v>10</v>
      </c>
      <c r="M13" s="67">
        <v>17</v>
      </c>
      <c r="N13" s="67">
        <v>25</v>
      </c>
      <c r="O13" s="65">
        <f t="shared" si="0"/>
        <v>289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2:27" x14ac:dyDescent="0.2">
      <c r="B14" s="68" t="s">
        <v>91</v>
      </c>
      <c r="C14" s="67">
        <v>25</v>
      </c>
      <c r="D14" s="67">
        <v>24</v>
      </c>
      <c r="E14" s="67">
        <v>21</v>
      </c>
      <c r="F14" s="67">
        <v>12</v>
      </c>
      <c r="G14" s="67">
        <v>18</v>
      </c>
      <c r="H14" s="67">
        <v>13</v>
      </c>
      <c r="I14" s="67">
        <v>9</v>
      </c>
      <c r="J14" s="67">
        <v>10</v>
      </c>
      <c r="K14" s="67">
        <v>14</v>
      </c>
      <c r="L14" s="67">
        <v>14</v>
      </c>
      <c r="M14" s="67">
        <v>29</v>
      </c>
      <c r="N14" s="67">
        <v>36</v>
      </c>
      <c r="O14" s="65">
        <f t="shared" si="0"/>
        <v>225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2:27" x14ac:dyDescent="0.2">
      <c r="B15" s="68" t="s">
        <v>92</v>
      </c>
      <c r="C15" s="67">
        <v>42</v>
      </c>
      <c r="D15" s="67">
        <v>35</v>
      </c>
      <c r="E15" s="67">
        <v>7</v>
      </c>
      <c r="F15" s="67">
        <v>71</v>
      </c>
      <c r="G15" s="67">
        <v>54</v>
      </c>
      <c r="H15" s="67">
        <v>32</v>
      </c>
      <c r="I15" s="67">
        <v>33</v>
      </c>
      <c r="J15" s="67">
        <v>8</v>
      </c>
      <c r="K15" s="67">
        <v>13</v>
      </c>
      <c r="L15" s="67">
        <v>6</v>
      </c>
      <c r="M15" s="67">
        <v>7</v>
      </c>
      <c r="N15" s="67">
        <v>2</v>
      </c>
      <c r="O15" s="65">
        <f t="shared" si="0"/>
        <v>310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2:27" x14ac:dyDescent="0.2">
      <c r="B16" s="26" t="s">
        <v>48</v>
      </c>
      <c r="C16" s="67">
        <f>SUM(C7:C15)</f>
        <v>364</v>
      </c>
      <c r="D16" s="67">
        <f t="shared" ref="D16:N16" si="1">SUM(D7:D15)</f>
        <v>1342</v>
      </c>
      <c r="E16" s="67">
        <f t="shared" si="1"/>
        <v>189</v>
      </c>
      <c r="F16" s="67">
        <f t="shared" si="1"/>
        <v>252</v>
      </c>
      <c r="G16" s="67">
        <f t="shared" si="1"/>
        <v>211</v>
      </c>
      <c r="H16" s="67">
        <f t="shared" si="1"/>
        <v>155</v>
      </c>
      <c r="I16" s="67">
        <f t="shared" si="1"/>
        <v>146</v>
      </c>
      <c r="J16" s="67">
        <f t="shared" si="1"/>
        <v>183</v>
      </c>
      <c r="K16" s="67">
        <f t="shared" si="1"/>
        <v>226</v>
      </c>
      <c r="L16" s="67">
        <f t="shared" si="1"/>
        <v>215</v>
      </c>
      <c r="M16" s="67">
        <f t="shared" si="1"/>
        <v>372</v>
      </c>
      <c r="N16" s="67">
        <f t="shared" si="1"/>
        <v>420</v>
      </c>
      <c r="O16" s="67">
        <f t="shared" si="0"/>
        <v>4075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x14ac:dyDescent="0.2">
      <c r="A17" s="57"/>
      <c r="B17" s="68" t="s">
        <v>94</v>
      </c>
      <c r="C17" s="67">
        <f>+C5-C16</f>
        <v>1</v>
      </c>
      <c r="D17" s="67">
        <f t="shared" ref="D17:N17" si="2">+D5-D16</f>
        <v>-13</v>
      </c>
      <c r="E17" s="67">
        <f t="shared" si="2"/>
        <v>44</v>
      </c>
      <c r="F17" s="67">
        <f t="shared" si="2"/>
        <v>-33</v>
      </c>
      <c r="G17" s="67">
        <f t="shared" si="2"/>
        <v>-2</v>
      </c>
      <c r="H17" s="67">
        <f t="shared" si="2"/>
        <v>-155</v>
      </c>
      <c r="I17" s="67">
        <f t="shared" si="2"/>
        <v>-52</v>
      </c>
      <c r="J17" s="67">
        <f t="shared" si="2"/>
        <v>203</v>
      </c>
      <c r="K17" s="67">
        <f t="shared" si="2"/>
        <v>-16</v>
      </c>
      <c r="L17" s="67">
        <f t="shared" si="2"/>
        <v>15</v>
      </c>
      <c r="M17" s="67">
        <f t="shared" si="2"/>
        <v>-1</v>
      </c>
      <c r="N17" s="67">
        <f t="shared" si="2"/>
        <v>57</v>
      </c>
      <c r="O17" s="67">
        <f t="shared" si="0"/>
        <v>48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7" ht="11.2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1.25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11.25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11.25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ht="11.25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1.25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ht="11.25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ht="11.25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11.25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11.25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1.25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1.25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11.25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1.25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11.25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11.25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11.25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11.25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1.25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11.25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1.2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11.25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ht="11.25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ht="11.25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1.25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11.25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1.25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1.25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1.25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1.25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1.25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ht="11.2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ht="11.25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1.25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1.25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11.25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11.25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11.25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1.25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11.25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ht="11.25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ht="11.25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1.25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ht="11.25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ht="11.25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11.25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11.25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1.25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11.25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</row>
    <row r="67" spans="1:27" ht="11.25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</row>
    <row r="68" spans="1:27" ht="11.25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 ht="11.25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1.25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ht="11.25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ht="11.25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</row>
    <row r="73" spans="1:27" ht="11.25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ht="11.25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ht="11.25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ht="11.25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ht="11.25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ht="11.25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11.25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7" ht="11.25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11.25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 ht="11.25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11.25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11.25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ht="11.25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ht="11.25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ht="11.25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11.25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11.25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1.25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11.25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ht="11.25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ht="11.25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11.25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ht="11.25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ht="11.25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11.25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Water delivery 2015 - 2016</vt:lpstr>
      <vt:lpstr>Water delivery 2016 - 2017</vt:lpstr>
      <vt:lpstr>Water delivery 2017 - 2018</vt:lpstr>
      <vt:lpstr>Water delivery 2018-19</vt:lpstr>
      <vt:lpstr>Sukhavati Sub 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CSRDGPS</cp:lastModifiedBy>
  <cp:lastPrinted>2018-09-17T07:30:06Z</cp:lastPrinted>
  <dcterms:created xsi:type="dcterms:W3CDTF">2011-07-21T13:28:01Z</dcterms:created>
  <dcterms:modified xsi:type="dcterms:W3CDTF">2018-09-18T12:16:56Z</dcterms:modified>
</cp:coreProperties>
</file>